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560" windowWidth="13275" windowHeight="7170" activeTab="0"/>
  </bookViews>
  <sheets>
    <sheet name="podaci o preduzeću" sheetId="1" r:id="rId1"/>
  </sheets>
  <definedNames>
    <definedName name="_xlnm.Print_Area" localSheetId="0">'podaci o preduzeću'!$A$1:$I$152</definedName>
  </definedNames>
  <calcPr fullCalcOnLoad="1"/>
</workbook>
</file>

<file path=xl/sharedStrings.xml><?xml version="1.0" encoding="utf-8"?>
<sst xmlns="http://schemas.openxmlformats.org/spreadsheetml/2006/main" count="131" uniqueCount="118">
  <si>
    <t>"SOJAPROTEIN" A.D.</t>
  </si>
  <si>
    <t>ZA PRERADU SOJE</t>
  </si>
  <si>
    <t>BEČEJ</t>
  </si>
  <si>
    <t xml:space="preserve">Pravilnika o sadržini i načinu izveštavanja javnih društava i obaveštenja o posedovanju akcija sa </t>
  </si>
  <si>
    <t>pravom glasa</t>
  </si>
  <si>
    <t>"SOJAPROTEIN" A.D. BEČEJ</t>
  </si>
  <si>
    <t>OBJAVLJUJE</t>
  </si>
  <si>
    <t>Izjavu o planu poslovanja "SOJAPROTEIN" AD Bečej za period</t>
  </si>
  <si>
    <t>ELEMENTI</t>
  </si>
  <si>
    <t>POSLOVNI PRIHODI</t>
  </si>
  <si>
    <t>FINANSIJSKI PRIHODI</t>
  </si>
  <si>
    <t>OSTALI PRIHODI</t>
  </si>
  <si>
    <t>u 000 dinara</t>
  </si>
  <si>
    <t>POSLOVNI RASHODI</t>
  </si>
  <si>
    <t>Nabavna vred.robe</t>
  </si>
  <si>
    <t>Troškovi zarada naknada zarada i ostali lični rashodi</t>
  </si>
  <si>
    <t>Troškovi materijala</t>
  </si>
  <si>
    <t>Troškovi amortizacije i rezervisanja</t>
  </si>
  <si>
    <t>FINANSIJSKI RASHODI</t>
  </si>
  <si>
    <t>OSTALI RASHODI</t>
  </si>
  <si>
    <t>Poreski rashod perioda</t>
  </si>
  <si>
    <t>NETO DOBIT</t>
  </si>
  <si>
    <t>Ostali poslovni rashodi</t>
  </si>
  <si>
    <t>Red.  br.</t>
  </si>
  <si>
    <t>O p i s</t>
  </si>
  <si>
    <t>A</t>
  </si>
  <si>
    <t>Soja JUS kvalitet</t>
  </si>
  <si>
    <t>Kukuruz</t>
  </si>
  <si>
    <t>Pšenica</t>
  </si>
  <si>
    <t>Svega prerada</t>
  </si>
  <si>
    <t>B</t>
  </si>
  <si>
    <t>PROIZVODNJA</t>
  </si>
  <si>
    <t>Sirovo sojino ulje</t>
  </si>
  <si>
    <t>Lecitin</t>
  </si>
  <si>
    <t>Sojina sačma</t>
  </si>
  <si>
    <t>Sojina ljuska I</t>
  </si>
  <si>
    <t>Sojino brašno - SOPRO</t>
  </si>
  <si>
    <t>TSP - SOPROTEX</t>
  </si>
  <si>
    <t>Soprofish</t>
  </si>
  <si>
    <t>Leci-vita</t>
  </si>
  <si>
    <t>Pržena soja</t>
  </si>
  <si>
    <t>Ukupna Proizvodnja</t>
  </si>
  <si>
    <t>2.</t>
  </si>
  <si>
    <t xml:space="preserve">UKUPNA REALIZACIJA </t>
  </si>
  <si>
    <t>Naziv proizvoda</t>
  </si>
  <si>
    <t>1.</t>
  </si>
  <si>
    <t>Sojino ulje</t>
  </si>
  <si>
    <t>3.</t>
  </si>
  <si>
    <t xml:space="preserve">Sojina sačma 44% </t>
  </si>
  <si>
    <t>4.</t>
  </si>
  <si>
    <t>Sojina ljuska</t>
  </si>
  <si>
    <t>5.</t>
  </si>
  <si>
    <t>6.</t>
  </si>
  <si>
    <t>Sojin gri -SOPRO, UTG i BIO</t>
  </si>
  <si>
    <t>7.</t>
  </si>
  <si>
    <t>Sojino brašno-SOPRO</t>
  </si>
  <si>
    <t>8.</t>
  </si>
  <si>
    <t>T S P SOPROTEX</t>
  </si>
  <si>
    <t>9.</t>
  </si>
  <si>
    <t>SOPROMIX</t>
  </si>
  <si>
    <t>11.</t>
  </si>
  <si>
    <t xml:space="preserve">Hrana za ribe </t>
  </si>
  <si>
    <t>12.</t>
  </si>
  <si>
    <t>13.</t>
  </si>
  <si>
    <t>Vegeterijanska pašteta</t>
  </si>
  <si>
    <t>14.</t>
  </si>
  <si>
    <t xml:space="preserve">           U k u p n o</t>
  </si>
  <si>
    <t>( u tonama )</t>
  </si>
  <si>
    <t>PRERAĐENE KOLIČINE</t>
  </si>
  <si>
    <t>Poslovno ime, sedište i adresa, matični broj i PIB akconatskog društva</t>
  </si>
  <si>
    <t>"SOJAPROTEIN" Akconarsko društvo za preradu soje Bečej</t>
  </si>
  <si>
    <t>Industrijska zona bb, Bečej</t>
  </si>
  <si>
    <t>Matični broj: 08114072</t>
  </si>
  <si>
    <t>PIB 100741587</t>
  </si>
  <si>
    <t>web site i e-mail adresa</t>
  </si>
  <si>
    <t>www.soyaprotein.com</t>
  </si>
  <si>
    <t>office@soyaprotein.com</t>
  </si>
  <si>
    <t>Broj i datum rešenja upisa u registar privrednih subjekata</t>
  </si>
  <si>
    <t>BD 78680, od 29.07.2005. godine</t>
  </si>
  <si>
    <t>Delatnost (šifra i opis)</t>
  </si>
  <si>
    <t>15410 - proizvodnja sirovog ulja i masti</t>
  </si>
  <si>
    <t>Podaci o Predsedniku i članovima Upravnog odbora</t>
  </si>
  <si>
    <t>Nikola Dolinka i Nebojša Vuković.</t>
  </si>
  <si>
    <t xml:space="preserve">Predsednik  Upravnog  odbora  je  Zoran  Mitrović, a  članovi  su  Stanko  Popović, </t>
  </si>
  <si>
    <t xml:space="preserve">Milija  Babović, Jasenka Stekić, Olivera Ilinčić, Branislava Pavlović, Milanko Simić, </t>
  </si>
  <si>
    <t>I.  PRIHODI</t>
  </si>
  <si>
    <t>II.  RASHODI</t>
  </si>
  <si>
    <t>III. BRUTO DOBIT</t>
  </si>
  <si>
    <t xml:space="preserve">podacima  o bitnim  materijalnim  događajima i tansakcijama  ostvarenim  do  datuma </t>
  </si>
  <si>
    <t xml:space="preserve">Osnovne  podatke o šestomesečnom planu poslovanja za tekuću poslovnu godinu, sa </t>
  </si>
  <si>
    <t xml:space="preserve">punomasnih, malomasnih, lecitiranih i obezmašćenih brašana i grizeva, smeša za prehrambenu </t>
  </si>
  <si>
    <t>važan sastojak hraniva u stočarstvu.</t>
  </si>
  <si>
    <t>proizvodnji  testenina, pekarstvu,  proizvodnji biljnih ulja imasti. Soja-Vita proizvodi namenjeni su</t>
  </si>
  <si>
    <t>Na osnovu  člana 67.stava 2 i člana 64 Zakona o tržištu  hartija od vrednosti i na osnovu člana 5</t>
  </si>
  <si>
    <t>objavljivanja, a koji imaju značajni uticaj na finansijski položaj, uspeh i novčane tokove</t>
  </si>
  <si>
    <t>društva daje se u nastavku.</t>
  </si>
  <si>
    <t>Generalni direktor</t>
  </si>
  <si>
    <t>Pavlović Branislava</t>
  </si>
  <si>
    <t xml:space="preserve">industriju, teksturiranih proteina,  mikseva, ulja, lecitina, sačme i riblje hrane. Ovi proizvodi imaju </t>
  </si>
  <si>
    <t>primenu  u  sledećim  granama  prehrambene  industrije:  mesnoj, konditorskoj, farmaceutskoj,</t>
  </si>
  <si>
    <t xml:space="preserve">Otkup sojinog zrna vrši se jednom godišnje u toku žetve, a prerađuje se tokom cele godine do </t>
  </si>
  <si>
    <t xml:space="preserve">sledećeg roda. Po pravilu proizvodnja i plasman  su najmanji u prvom  tromesečju, a po osnovu  </t>
  </si>
  <si>
    <t>toga i prihodi, a zatim se povećavaju u drugom, trećem i četvrtom tromesečju kada su i najveći.</t>
  </si>
  <si>
    <t xml:space="preserve">01.01. - 30.06.2008. godine </t>
  </si>
  <si>
    <t>Red.    br.</t>
  </si>
  <si>
    <t>PLAN                   od  01.01.  do            30.06.2008</t>
  </si>
  <si>
    <t xml:space="preserve">za  korišćene u domaćonstvu,  ugostriteljstvu i društvenoj ishrani.  Proizvodi  "Sojaprotein"-a  su </t>
  </si>
  <si>
    <t>Sojin griz- PTG i Amiloprotex-SH</t>
  </si>
  <si>
    <t>Sojin griz - UTG</t>
  </si>
  <si>
    <t>(u tonama)</t>
  </si>
  <si>
    <t>Sopromix</t>
  </si>
  <si>
    <t>Vegetarijanska pašteta</t>
  </si>
  <si>
    <t>PLAN                   od  01.01. do                 30.06.2008</t>
  </si>
  <si>
    <t>PLAN                   od  01.01. do               30.06.2007</t>
  </si>
  <si>
    <t xml:space="preserve"> P R O I Z V O D N J A</t>
  </si>
  <si>
    <t>PLAN POSLOVANJA "SOJAPROTEIN" A.D. BEČEJ</t>
  </si>
  <si>
    <t>ZA PERIOD OD 01.01. DO 30.06.2008.god.</t>
  </si>
  <si>
    <t xml:space="preserve">Prerada  sojinog  zrna, proizvodnja i plasman gotovih proizvoda preduzeća obuhvata razne vrste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</si>
</sst>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#,##0.0"/>
    <numFmt numFmtId="166" formatCode="0.0"/>
    <numFmt numFmtId="167" formatCode="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Ottawa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5" fillId="34" borderId="0" xfId="0" applyFont="1" applyFill="1" applyAlignment="1">
      <alignment horizontal="left"/>
    </xf>
    <xf numFmtId="2" fontId="3" fillId="0" borderId="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0" fontId="2" fillId="0" borderId="0" xfId="0" applyFont="1" applyAlignment="1">
      <alignment horizontal="center"/>
    </xf>
    <xf numFmtId="3" fontId="2" fillId="33" borderId="2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3" fillId="33" borderId="26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1" fontId="3" fillId="0" borderId="2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4" xfId="0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1" fontId="3" fillId="33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33" borderId="21" xfId="0" applyNumberFormat="1" applyFont="1" applyFill="1" applyBorder="1" applyAlignment="1">
      <alignment/>
    </xf>
    <xf numFmtId="1" fontId="3" fillId="0" borderId="2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 wrapText="1"/>
    </xf>
    <xf numFmtId="0" fontId="0" fillId="0" borderId="16" xfId="0" applyBorder="1" applyAlignment="1">
      <alignment horizontal="centerContinuous"/>
    </xf>
    <xf numFmtId="0" fontId="2" fillId="0" borderId="16" xfId="0" applyFont="1" applyBorder="1" applyAlignment="1">
      <alignment horizontal="centerContinuous" vertical="center" wrapText="1"/>
    </xf>
    <xf numFmtId="0" fontId="0" fillId="0" borderId="31" xfId="0" applyBorder="1" applyAlignment="1">
      <alignment horizontal="centerContinuous"/>
    </xf>
    <xf numFmtId="0" fontId="8" fillId="0" borderId="30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33" borderId="0" xfId="0" applyFill="1" applyBorder="1" applyAlignment="1">
      <alignment/>
    </xf>
    <xf numFmtId="4" fontId="3" fillId="0" borderId="26" xfId="0" applyNumberFormat="1" applyFont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24" xfId="0" applyFont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65" fontId="3" fillId="0" borderId="24" xfId="0" applyNumberFormat="1" applyFont="1" applyBorder="1" applyAlignment="1">
      <alignment/>
    </xf>
    <xf numFmtId="1" fontId="3" fillId="33" borderId="3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5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65" fontId="3" fillId="34" borderId="0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165" fontId="3" fillId="34" borderId="19" xfId="0" applyNumberFormat="1" applyFont="1" applyFill="1" applyBorder="1" applyAlignment="1">
      <alignment/>
    </xf>
    <xf numFmtId="165" fontId="3" fillId="34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3" fontId="3" fillId="34" borderId="16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165" fontId="3" fillId="34" borderId="16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Border="1" applyAlignment="1">
      <alignment/>
    </xf>
    <xf numFmtId="4" fontId="5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3" fontId="2" fillId="33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33" borderId="0" xfId="0" applyNumberFormat="1" applyFill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 vertical="center" wrapText="1"/>
    </xf>
    <xf numFmtId="3" fontId="2" fillId="34" borderId="24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46" xfId="0" applyBorder="1" applyAlignment="1">
      <alignment/>
    </xf>
    <xf numFmtId="3" fontId="3" fillId="34" borderId="45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165" fontId="3" fillId="34" borderId="44" xfId="0" applyNumberFormat="1" applyFont="1" applyFill="1" applyBorder="1" applyAlignment="1">
      <alignment/>
    </xf>
    <xf numFmtId="165" fontId="3" fillId="34" borderId="22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1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Continuous" vertical="center" wrapText="1"/>
    </xf>
    <xf numFmtId="0" fontId="0" fillId="0" borderId="46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 vertical="center" wrapText="1"/>
    </xf>
    <xf numFmtId="0" fontId="0" fillId="0" borderId="49" xfId="0" applyFont="1" applyBorder="1" applyAlignment="1">
      <alignment horizontal="centerContinuous"/>
    </xf>
    <xf numFmtId="3" fontId="4" fillId="34" borderId="17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4" fontId="4" fillId="33" borderId="5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8" fillId="0" borderId="5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53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yaprotein.com/" TargetMode="External" /><Relationship Id="rId2" Type="http://schemas.openxmlformats.org/officeDocument/2006/relationships/hyperlink" Target="mailto:office@soyaprotein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06">
      <selection activeCell="J118" sqref="J118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2.421875" style="0" customWidth="1"/>
    <col min="9" max="9" width="11.00390625" style="0" customWidth="1"/>
    <col min="10" max="10" width="2.421875" style="0" customWidth="1"/>
  </cols>
  <sheetData>
    <row r="1" ht="15">
      <c r="A1" s="12" t="s">
        <v>0</v>
      </c>
    </row>
    <row r="2" ht="15">
      <c r="A2" s="12" t="s">
        <v>1</v>
      </c>
    </row>
    <row r="3" ht="15">
      <c r="A3" s="12" t="s">
        <v>2</v>
      </c>
    </row>
    <row r="5" ht="14.25">
      <c r="A5" s="85" t="s">
        <v>93</v>
      </c>
    </row>
    <row r="6" ht="14.25">
      <c r="A6" s="85" t="s">
        <v>3</v>
      </c>
    </row>
    <row r="7" ht="14.25">
      <c r="A7" s="85" t="s">
        <v>4</v>
      </c>
    </row>
    <row r="9" spans="1:9" ht="15">
      <c r="A9" s="149" t="s">
        <v>5</v>
      </c>
      <c r="B9" s="150"/>
      <c r="C9" s="150"/>
      <c r="D9" s="150"/>
      <c r="E9" s="150"/>
      <c r="F9" s="2"/>
      <c r="G9" s="2"/>
      <c r="H9" s="2"/>
      <c r="I9" s="2"/>
    </row>
    <row r="10" spans="1:8" ht="14.25">
      <c r="A10" s="151"/>
      <c r="B10" s="151"/>
      <c r="C10" s="151"/>
      <c r="D10" s="151"/>
      <c r="E10" s="151"/>
      <c r="F10" s="3"/>
      <c r="G10" s="3"/>
      <c r="H10" s="3"/>
    </row>
    <row r="11" spans="1:9" ht="15">
      <c r="A11" s="152" t="s">
        <v>6</v>
      </c>
      <c r="B11" s="150"/>
      <c r="C11" s="150"/>
      <c r="D11" s="150"/>
      <c r="E11" s="150"/>
      <c r="F11" s="2"/>
      <c r="G11" s="2"/>
      <c r="H11" s="2"/>
      <c r="I11" s="2"/>
    </row>
    <row r="12" spans="1:8" ht="14.25">
      <c r="A12" s="151"/>
      <c r="B12" s="151"/>
      <c r="C12" s="151"/>
      <c r="D12" s="151"/>
      <c r="E12" s="151"/>
      <c r="F12" s="3"/>
      <c r="G12" s="3"/>
      <c r="H12" s="3"/>
    </row>
    <row r="13" spans="1:9" ht="15">
      <c r="A13" s="152" t="s">
        <v>7</v>
      </c>
      <c r="B13" s="150"/>
      <c r="C13" s="150"/>
      <c r="D13" s="150"/>
      <c r="E13" s="150"/>
      <c r="F13" s="2"/>
      <c r="G13" s="2"/>
      <c r="H13" s="2"/>
      <c r="I13" s="2"/>
    </row>
    <row r="14" spans="1:9" ht="15">
      <c r="A14" s="152" t="s">
        <v>103</v>
      </c>
      <c r="B14" s="150"/>
      <c r="C14" s="150"/>
      <c r="D14" s="150"/>
      <c r="E14" s="150"/>
      <c r="F14" s="2"/>
      <c r="G14" s="2"/>
      <c r="H14" s="2"/>
      <c r="I14" s="2"/>
    </row>
    <row r="15" ht="12.75">
      <c r="A15" s="88"/>
    </row>
    <row r="16" ht="12.75">
      <c r="A16" s="88"/>
    </row>
    <row r="17" spans="1:2" ht="15">
      <c r="A17" s="89" t="s">
        <v>45</v>
      </c>
      <c r="B17" s="12" t="s">
        <v>69</v>
      </c>
    </row>
    <row r="18" spans="1:2" ht="14.25">
      <c r="A18" s="88"/>
      <c r="B18" s="85" t="s">
        <v>70</v>
      </c>
    </row>
    <row r="19" spans="1:2" ht="14.25">
      <c r="A19" s="88"/>
      <c r="B19" s="85" t="s">
        <v>71</v>
      </c>
    </row>
    <row r="20" spans="1:2" ht="14.25">
      <c r="A20" s="88"/>
      <c r="B20" s="85" t="s">
        <v>72</v>
      </c>
    </row>
    <row r="21" spans="1:2" ht="14.25">
      <c r="A21" s="88"/>
      <c r="B21" s="85" t="s">
        <v>73</v>
      </c>
    </row>
    <row r="22" ht="12.75">
      <c r="A22" s="88"/>
    </row>
    <row r="23" spans="1:2" ht="15">
      <c r="A23" s="89" t="s">
        <v>42</v>
      </c>
      <c r="B23" s="12" t="s">
        <v>74</v>
      </c>
    </row>
    <row r="24" spans="1:2" ht="14.25">
      <c r="A24" s="88"/>
      <c r="B24" s="86" t="s">
        <v>75</v>
      </c>
    </row>
    <row r="25" spans="1:2" ht="14.25">
      <c r="A25" s="88"/>
      <c r="B25" s="86" t="s">
        <v>76</v>
      </c>
    </row>
    <row r="26" ht="12.75">
      <c r="A26" s="88"/>
    </row>
    <row r="27" spans="1:2" ht="15">
      <c r="A27" s="89" t="s">
        <v>47</v>
      </c>
      <c r="B27" s="12" t="s">
        <v>77</v>
      </c>
    </row>
    <row r="28" spans="1:2" ht="14.25">
      <c r="A28" s="88"/>
      <c r="B28" s="14" t="s">
        <v>78</v>
      </c>
    </row>
    <row r="29" ht="12.75">
      <c r="A29" s="88"/>
    </row>
    <row r="30" spans="1:2" ht="15">
      <c r="A30" s="89" t="s">
        <v>49</v>
      </c>
      <c r="B30" s="12" t="s">
        <v>79</v>
      </c>
    </row>
    <row r="31" spans="1:2" ht="14.25">
      <c r="A31" s="88"/>
      <c r="B31" s="14" t="s">
        <v>80</v>
      </c>
    </row>
    <row r="32" spans="1:2" ht="14.25">
      <c r="A32" s="88"/>
      <c r="B32" s="14"/>
    </row>
    <row r="33" spans="1:2" ht="15">
      <c r="A33" s="89" t="s">
        <v>51</v>
      </c>
      <c r="B33" s="12" t="s">
        <v>81</v>
      </c>
    </row>
    <row r="34" ht="14.25">
      <c r="B34" s="14" t="s">
        <v>83</v>
      </c>
    </row>
    <row r="35" ht="14.25">
      <c r="B35" s="14" t="s">
        <v>84</v>
      </c>
    </row>
    <row r="36" ht="14.25">
      <c r="B36" s="14" t="s">
        <v>82</v>
      </c>
    </row>
    <row r="37" ht="14.25">
      <c r="B37" s="14"/>
    </row>
    <row r="38" spans="1:2" ht="14.25">
      <c r="A38" s="87" t="s">
        <v>52</v>
      </c>
      <c r="B38" s="14" t="s">
        <v>89</v>
      </c>
    </row>
    <row r="39" ht="14.25">
      <c r="B39" s="14" t="s">
        <v>88</v>
      </c>
    </row>
    <row r="40" ht="14.25">
      <c r="B40" s="14" t="s">
        <v>94</v>
      </c>
    </row>
    <row r="41" ht="14.25">
      <c r="B41" s="14" t="s">
        <v>95</v>
      </c>
    </row>
    <row r="45" ht="12" customHeight="1"/>
    <row r="46" ht="16.5" customHeight="1"/>
    <row r="55" spans="1:5" ht="15">
      <c r="A55" s="13" t="s">
        <v>45</v>
      </c>
      <c r="B55" s="106" t="s">
        <v>114</v>
      </c>
      <c r="C55" s="107"/>
      <c r="D55" s="100"/>
      <c r="E55" s="8"/>
    </row>
    <row r="56" spans="1:11" ht="15.75" thickBot="1">
      <c r="A56" s="9"/>
      <c r="B56" s="10"/>
      <c r="C56" s="11"/>
      <c r="D56" s="7"/>
      <c r="E56" s="8"/>
      <c r="H56" t="s">
        <v>109</v>
      </c>
      <c r="K56" s="145"/>
    </row>
    <row r="57" spans="1:8" ht="36.75" thickBot="1">
      <c r="A57" s="67" t="s">
        <v>104</v>
      </c>
      <c r="B57" s="68" t="s">
        <v>24</v>
      </c>
      <c r="C57" s="69"/>
      <c r="D57" s="70"/>
      <c r="E57" s="70"/>
      <c r="F57" s="69"/>
      <c r="G57" s="71"/>
      <c r="H57" s="72" t="s">
        <v>105</v>
      </c>
    </row>
    <row r="58" spans="1:8" ht="14.25">
      <c r="A58" s="137">
        <v>1</v>
      </c>
      <c r="B58" s="138">
        <v>2</v>
      </c>
      <c r="C58" s="139"/>
      <c r="D58" s="140"/>
      <c r="E58" s="140"/>
      <c r="F58" s="139"/>
      <c r="G58" s="141"/>
      <c r="H58" s="142">
        <v>3</v>
      </c>
    </row>
    <row r="59" spans="1:8" ht="15">
      <c r="A59" s="143" t="s">
        <v>25</v>
      </c>
      <c r="B59" s="50" t="s">
        <v>68</v>
      </c>
      <c r="C59" s="61"/>
      <c r="D59" s="62"/>
      <c r="E59" s="63"/>
      <c r="F59" s="61"/>
      <c r="G59" s="61"/>
      <c r="H59" s="144"/>
    </row>
    <row r="60" spans="1:8" ht="15">
      <c r="A60" s="15">
        <v>1</v>
      </c>
      <c r="B60" s="18" t="s">
        <v>26</v>
      </c>
      <c r="C60" s="74"/>
      <c r="D60" s="77"/>
      <c r="E60" s="78"/>
      <c r="F60" s="74"/>
      <c r="G60" s="79"/>
      <c r="H60" s="130">
        <f>(116000+32000)/8*6</f>
        <v>111000</v>
      </c>
    </row>
    <row r="61" spans="1:8" ht="15">
      <c r="A61" s="15">
        <v>2</v>
      </c>
      <c r="B61" s="76" t="s">
        <v>27</v>
      </c>
      <c r="C61" s="48"/>
      <c r="D61" s="48"/>
      <c r="E61" s="80"/>
      <c r="F61" s="48"/>
      <c r="G61" s="49"/>
      <c r="H61" s="131">
        <v>670</v>
      </c>
    </row>
    <row r="62" spans="1:8" ht="15.75" thickBot="1">
      <c r="A62" s="17">
        <v>3</v>
      </c>
      <c r="B62" s="73" t="s">
        <v>28</v>
      </c>
      <c r="C62" s="53"/>
      <c r="D62" s="53"/>
      <c r="E62" s="54"/>
      <c r="F62" s="53"/>
      <c r="G62" s="55"/>
      <c r="H62" s="131">
        <v>670</v>
      </c>
    </row>
    <row r="63" spans="1:8" ht="15.75" thickBot="1">
      <c r="A63" s="56"/>
      <c r="B63" s="81" t="s">
        <v>29</v>
      </c>
      <c r="C63" s="75"/>
      <c r="D63" s="46"/>
      <c r="E63" s="46"/>
      <c r="F63" s="75"/>
      <c r="G63" s="75"/>
      <c r="H63" s="26">
        <f>SUM(H60:H62)</f>
        <v>112340</v>
      </c>
    </row>
    <row r="64" spans="1:8" ht="15.75" thickBot="1">
      <c r="A64" s="64" t="s">
        <v>30</v>
      </c>
      <c r="B64" s="66" t="s">
        <v>31</v>
      </c>
      <c r="C64" s="60"/>
      <c r="D64" s="58"/>
      <c r="E64" s="135"/>
      <c r="F64" s="60"/>
      <c r="G64" s="60"/>
      <c r="H64" s="136"/>
    </row>
    <row r="65" spans="1:8" ht="15">
      <c r="A65" s="20">
        <v>1</v>
      </c>
      <c r="B65" s="52" t="s">
        <v>32</v>
      </c>
      <c r="C65" s="65"/>
      <c r="D65" s="23"/>
      <c r="E65" s="45"/>
      <c r="F65" s="65"/>
      <c r="G65" s="65"/>
      <c r="H65" s="132">
        <f>41595*50%</f>
        <v>20797.5</v>
      </c>
    </row>
    <row r="66" spans="1:8" ht="15">
      <c r="A66" s="15">
        <v>2</v>
      </c>
      <c r="B66" s="76" t="s">
        <v>33</v>
      </c>
      <c r="C66" s="48"/>
      <c r="D66" s="51"/>
      <c r="E66" s="51"/>
      <c r="F66" s="48"/>
      <c r="G66" s="48"/>
      <c r="H66" s="131">
        <f>408*0.75</f>
        <v>306</v>
      </c>
    </row>
    <row r="67" spans="1:8" ht="15">
      <c r="A67" s="15">
        <v>3</v>
      </c>
      <c r="B67" s="52" t="s">
        <v>34</v>
      </c>
      <c r="C67" s="65"/>
      <c r="D67" s="45"/>
      <c r="E67" s="45"/>
      <c r="F67" s="65"/>
      <c r="G67" s="65"/>
      <c r="H67" s="132">
        <f>98248*0.75-1151</f>
        <v>72535</v>
      </c>
    </row>
    <row r="68" spans="1:8" ht="15">
      <c r="A68" s="15">
        <v>4</v>
      </c>
      <c r="B68" s="16" t="s">
        <v>35</v>
      </c>
      <c r="C68" s="48"/>
      <c r="D68" s="51"/>
      <c r="E68" s="51"/>
      <c r="F68" s="48"/>
      <c r="G68" s="48"/>
      <c r="H68" s="131">
        <f>1582*0.75</f>
        <v>1186.5</v>
      </c>
    </row>
    <row r="69" spans="1:8" ht="15">
      <c r="A69" s="15">
        <v>5</v>
      </c>
      <c r="B69" s="52" t="s">
        <v>107</v>
      </c>
      <c r="C69" s="65"/>
      <c r="D69" s="45"/>
      <c r="E69" s="45"/>
      <c r="F69" s="65"/>
      <c r="G69" s="65"/>
      <c r="H69" s="132">
        <f>481*0.75</f>
        <v>360.75</v>
      </c>
    </row>
    <row r="70" spans="1:8" ht="15">
      <c r="A70" s="15">
        <v>6</v>
      </c>
      <c r="B70" s="16" t="s">
        <v>108</v>
      </c>
      <c r="C70" s="48"/>
      <c r="D70" s="51"/>
      <c r="E70" s="51"/>
      <c r="F70" s="48"/>
      <c r="G70" s="48"/>
      <c r="H70" s="131">
        <f>2139*0.75</f>
        <v>1604.25</v>
      </c>
    </row>
    <row r="71" spans="1:8" ht="15">
      <c r="A71" s="15">
        <v>7</v>
      </c>
      <c r="B71" s="16" t="s">
        <v>36</v>
      </c>
      <c r="C71" s="48"/>
      <c r="D71" s="51"/>
      <c r="E71" s="51"/>
      <c r="F71" s="48"/>
      <c r="G71" s="48"/>
      <c r="H71" s="131">
        <f>3569*0.75</f>
        <v>2676.75</v>
      </c>
    </row>
    <row r="72" spans="1:8" ht="15">
      <c r="A72" s="15">
        <v>8</v>
      </c>
      <c r="B72" s="52" t="s">
        <v>37</v>
      </c>
      <c r="C72" s="65"/>
      <c r="D72" s="45"/>
      <c r="E72" s="45"/>
      <c r="F72" s="65"/>
      <c r="G72" s="65"/>
      <c r="H72" s="132">
        <f>5251*0.75</f>
        <v>3938.25</v>
      </c>
    </row>
    <row r="73" spans="1:8" ht="15">
      <c r="A73" s="15">
        <v>10</v>
      </c>
      <c r="B73" s="21" t="s">
        <v>110</v>
      </c>
      <c r="C73" s="48"/>
      <c r="D73" s="51"/>
      <c r="E73" s="51"/>
      <c r="F73" s="48"/>
      <c r="G73" s="48"/>
      <c r="H73" s="131">
        <f>212*0.75</f>
        <v>159</v>
      </c>
    </row>
    <row r="74" spans="1:8" ht="15">
      <c r="A74" s="15">
        <v>14</v>
      </c>
      <c r="B74" s="21" t="s">
        <v>38</v>
      </c>
      <c r="C74" s="74"/>
      <c r="D74" s="51"/>
      <c r="E74" s="51"/>
      <c r="F74" s="48"/>
      <c r="G74" s="48"/>
      <c r="H74" s="131">
        <f>6790*0.75-828</f>
        <v>4264.5</v>
      </c>
    </row>
    <row r="75" spans="1:8" ht="15">
      <c r="A75" s="15">
        <v>11</v>
      </c>
      <c r="B75" s="108" t="s">
        <v>39</v>
      </c>
      <c r="C75" s="48"/>
      <c r="D75" s="47"/>
      <c r="E75" s="47"/>
      <c r="F75" s="65"/>
      <c r="G75" s="65"/>
      <c r="H75" s="133">
        <f>1.9*0.75</f>
        <v>1.4249999999999998</v>
      </c>
    </row>
    <row r="76" spans="1:8" ht="15">
      <c r="A76" s="15">
        <v>12</v>
      </c>
      <c r="B76" s="21" t="s">
        <v>40</v>
      </c>
      <c r="C76" s="109"/>
      <c r="D76" s="83"/>
      <c r="E76" s="83"/>
      <c r="F76" s="48"/>
      <c r="G76" s="48"/>
      <c r="H76" s="134">
        <f>2.5*0.75</f>
        <v>1.875</v>
      </c>
    </row>
    <row r="77" spans="1:8" ht="19.5" customHeight="1" thickBot="1">
      <c r="A77" s="15">
        <v>13</v>
      </c>
      <c r="B77" s="82" t="s">
        <v>111</v>
      </c>
      <c r="C77" s="65"/>
      <c r="D77" s="47"/>
      <c r="E77" s="47"/>
      <c r="F77" s="65"/>
      <c r="G77" s="65"/>
      <c r="H77" s="133">
        <f>19.3*0.75</f>
        <v>14.475000000000001</v>
      </c>
    </row>
    <row r="78" spans="1:10" ht="15.75" customHeight="1" thickBot="1">
      <c r="A78" s="84"/>
      <c r="B78" s="19" t="s">
        <v>41</v>
      </c>
      <c r="C78" s="60"/>
      <c r="D78" s="25"/>
      <c r="E78" s="25"/>
      <c r="F78" s="60"/>
      <c r="G78" s="60"/>
      <c r="H78" s="59">
        <f>SUM(H65:H77)</f>
        <v>107846.27500000001</v>
      </c>
      <c r="J78" s="5"/>
    </row>
    <row r="79" ht="14.25" customHeight="1">
      <c r="H79" s="5"/>
    </row>
    <row r="80" spans="1:8" ht="15">
      <c r="A80" s="13" t="s">
        <v>42</v>
      </c>
      <c r="B80" s="37" t="s">
        <v>43</v>
      </c>
      <c r="C80" s="12"/>
      <c r="D80" s="12"/>
      <c r="E80" s="12"/>
      <c r="H80" s="12" t="s">
        <v>67</v>
      </c>
    </row>
    <row r="81" spans="1:4" ht="15.75" thickBot="1">
      <c r="A81" s="13"/>
      <c r="B81" s="12"/>
      <c r="C81" s="12"/>
      <c r="D81" s="12"/>
    </row>
    <row r="82" spans="1:8" ht="44.25" customHeight="1" thickBot="1">
      <c r="A82" s="97" t="s">
        <v>23</v>
      </c>
      <c r="B82" s="155" t="s">
        <v>44</v>
      </c>
      <c r="C82" s="156"/>
      <c r="D82" s="156"/>
      <c r="E82" s="156"/>
      <c r="F82" s="147"/>
      <c r="G82" s="148"/>
      <c r="H82" s="72" t="s">
        <v>112</v>
      </c>
    </row>
    <row r="83" spans="1:8" ht="15" thickBot="1">
      <c r="A83" s="36">
        <v>1</v>
      </c>
      <c r="B83" s="138">
        <v>2</v>
      </c>
      <c r="C83" s="139"/>
      <c r="D83" s="140"/>
      <c r="E83" s="140"/>
      <c r="F83" s="139"/>
      <c r="G83" s="141"/>
      <c r="H83" s="91">
        <v>3</v>
      </c>
    </row>
    <row r="84" spans="1:8" ht="15.75" thickBot="1">
      <c r="A84" s="28" t="s">
        <v>45</v>
      </c>
      <c r="B84" s="44" t="s">
        <v>46</v>
      </c>
      <c r="C84" s="57"/>
      <c r="D84" s="99"/>
      <c r="E84" s="24"/>
      <c r="F84" s="57"/>
      <c r="G84" s="105"/>
      <c r="H84" s="92">
        <f>41595/12*6</f>
        <v>20797.5</v>
      </c>
    </row>
    <row r="85" spans="1:8" ht="15.75" thickBot="1">
      <c r="A85" s="27" t="s">
        <v>42</v>
      </c>
      <c r="B85" s="98" t="s">
        <v>33</v>
      </c>
      <c r="C85" s="57"/>
      <c r="D85" s="99"/>
      <c r="E85" s="24"/>
      <c r="F85" s="57"/>
      <c r="G85" s="57"/>
      <c r="H85" s="93">
        <f>408/9*6</f>
        <v>272</v>
      </c>
    </row>
    <row r="86" spans="1:8" ht="15.75" thickBot="1">
      <c r="A86" s="28" t="s">
        <v>47</v>
      </c>
      <c r="B86" s="6" t="s">
        <v>48</v>
      </c>
      <c r="C86" s="65"/>
      <c r="D86" s="23"/>
      <c r="E86" s="45"/>
      <c r="F86" s="65"/>
      <c r="G86" s="65"/>
      <c r="H86" s="92">
        <f>98248/9*5.7</f>
        <v>62223.73333333334</v>
      </c>
    </row>
    <row r="87" spans="1:8" ht="15.75" thickBot="1">
      <c r="A87" s="27" t="s">
        <v>49</v>
      </c>
      <c r="B87" s="22" t="s">
        <v>50</v>
      </c>
      <c r="C87" s="57"/>
      <c r="D87" s="99"/>
      <c r="E87" s="24"/>
      <c r="F87" s="57"/>
      <c r="G87" s="57"/>
      <c r="H87" s="93">
        <f>1582/9*6</f>
        <v>1054.6666666666665</v>
      </c>
    </row>
    <row r="88" spans="1:8" ht="15.75" thickBot="1">
      <c r="A88" s="28" t="s">
        <v>51</v>
      </c>
      <c r="B88" s="52" t="s">
        <v>107</v>
      </c>
      <c r="C88" s="65"/>
      <c r="D88" s="23"/>
      <c r="E88" s="45"/>
      <c r="F88" s="65"/>
      <c r="G88" s="65"/>
      <c r="H88" s="92">
        <f>348*2</f>
        <v>696</v>
      </c>
    </row>
    <row r="89" spans="1:8" ht="13.5" customHeight="1" thickBot="1">
      <c r="A89" s="27" t="s">
        <v>52</v>
      </c>
      <c r="B89" s="22" t="s">
        <v>53</v>
      </c>
      <c r="C89" s="57"/>
      <c r="D89" s="99"/>
      <c r="E89" s="24"/>
      <c r="F89" s="57"/>
      <c r="G89" s="57"/>
      <c r="H89" s="93">
        <f>2139/9*6</f>
        <v>1426</v>
      </c>
    </row>
    <row r="90" spans="1:8" ht="14.25" customHeight="1" thickBot="1">
      <c r="A90" s="29" t="s">
        <v>54</v>
      </c>
      <c r="B90" s="30" t="s">
        <v>55</v>
      </c>
      <c r="C90" s="57"/>
      <c r="D90" s="99"/>
      <c r="E90" s="24"/>
      <c r="F90" s="57"/>
      <c r="G90" s="57"/>
      <c r="H90" s="93">
        <f>1550*2</f>
        <v>3100</v>
      </c>
    </row>
    <row r="91" spans="1:8" ht="15.75" customHeight="1" thickBot="1">
      <c r="A91" s="29" t="s">
        <v>56</v>
      </c>
      <c r="B91" s="30" t="s">
        <v>57</v>
      </c>
      <c r="C91" s="57"/>
      <c r="D91" s="99"/>
      <c r="E91" s="24"/>
      <c r="F91" s="57"/>
      <c r="G91" s="57"/>
      <c r="H91" s="93">
        <f>2198*2</f>
        <v>4396</v>
      </c>
    </row>
    <row r="92" spans="1:8" ht="15.75" thickBot="1">
      <c r="A92" s="29" t="s">
        <v>58</v>
      </c>
      <c r="B92" s="30" t="s">
        <v>59</v>
      </c>
      <c r="C92" s="57"/>
      <c r="D92" s="99"/>
      <c r="E92" s="24"/>
      <c r="F92" s="57"/>
      <c r="G92" s="57"/>
      <c r="H92" s="93">
        <f>212/9*6</f>
        <v>141.33333333333334</v>
      </c>
    </row>
    <row r="93" spans="1:8" ht="15.75" thickBot="1">
      <c r="A93" s="32" t="s">
        <v>60</v>
      </c>
      <c r="B93" s="33" t="s">
        <v>61</v>
      </c>
      <c r="C93" s="65"/>
      <c r="D93" s="23"/>
      <c r="E93" s="45"/>
      <c r="F93" s="65"/>
      <c r="G93" s="65"/>
      <c r="H93" s="92">
        <f>6790/9*5</f>
        <v>3772.222222222222</v>
      </c>
    </row>
    <row r="94" spans="1:8" ht="15.75" thickBot="1">
      <c r="A94" s="31" t="s">
        <v>62</v>
      </c>
      <c r="B94" s="101" t="s">
        <v>39</v>
      </c>
      <c r="C94" s="57"/>
      <c r="D94" s="102"/>
      <c r="E94" s="103"/>
      <c r="F94" s="57"/>
      <c r="G94" s="57"/>
      <c r="H94" s="95">
        <f>1.9/9*6</f>
        <v>1.2666666666666666</v>
      </c>
    </row>
    <row r="95" spans="1:8" ht="15.75" thickBot="1">
      <c r="A95" s="27" t="s">
        <v>63</v>
      </c>
      <c r="B95" s="6" t="s">
        <v>64</v>
      </c>
      <c r="C95" s="65"/>
      <c r="D95" s="90"/>
      <c r="E95" s="47"/>
      <c r="F95" s="65"/>
      <c r="G95" s="65"/>
      <c r="H95" s="94">
        <f>19.3/9*6</f>
        <v>12.866666666666667</v>
      </c>
    </row>
    <row r="96" spans="1:8" ht="15.75" thickBot="1">
      <c r="A96" s="28" t="s">
        <v>65</v>
      </c>
      <c r="B96" s="44" t="s">
        <v>40</v>
      </c>
      <c r="C96" s="57"/>
      <c r="D96" s="102"/>
      <c r="E96" s="103"/>
      <c r="F96" s="57"/>
      <c r="G96" s="57"/>
      <c r="H96" s="95">
        <f>2.5/9*6</f>
        <v>1.6666666666666667</v>
      </c>
    </row>
    <row r="97" spans="1:8" ht="15.75" thickBot="1">
      <c r="A97" s="34" t="s">
        <v>66</v>
      </c>
      <c r="B97" s="35"/>
      <c r="C97" s="60"/>
      <c r="D97" s="58"/>
      <c r="E97" s="58"/>
      <c r="F97" s="60"/>
      <c r="G97" s="60"/>
      <c r="H97" s="96">
        <f>SUM(H84:H96)</f>
        <v>97895.25555555556</v>
      </c>
    </row>
    <row r="102" spans="1:2" ht="12.75">
      <c r="A102" s="42" t="s">
        <v>47</v>
      </c>
      <c r="B102" s="1" t="s">
        <v>115</v>
      </c>
    </row>
    <row r="103" ht="12.75">
      <c r="B103" s="1" t="s">
        <v>116</v>
      </c>
    </row>
    <row r="104" ht="12.75">
      <c r="B104" s="1"/>
    </row>
    <row r="105" ht="13.5" thickBot="1">
      <c r="G105" s="4" t="s">
        <v>12</v>
      </c>
    </row>
    <row r="106" spans="1:8" ht="41.25" customHeight="1">
      <c r="A106" s="38"/>
      <c r="B106" s="153" t="s">
        <v>8</v>
      </c>
      <c r="C106" s="154"/>
      <c r="D106" s="154"/>
      <c r="E106" s="129"/>
      <c r="F106" s="116"/>
      <c r="G106" s="117"/>
      <c r="H106" s="146" t="s">
        <v>113</v>
      </c>
    </row>
    <row r="107" spans="2:8" ht="12.75">
      <c r="B107" s="157" t="s">
        <v>85</v>
      </c>
      <c r="C107" s="158"/>
      <c r="D107" s="158"/>
      <c r="E107" s="61"/>
      <c r="F107" s="110"/>
      <c r="G107" s="110"/>
      <c r="H107" s="119">
        <f>H108+H109+H110</f>
        <v>7375799.166666667</v>
      </c>
    </row>
    <row r="108" spans="2:8" ht="12.75">
      <c r="B108" s="159" t="s">
        <v>9</v>
      </c>
      <c r="C108" s="160"/>
      <c r="D108" s="160"/>
      <c r="E108" s="65"/>
      <c r="F108" s="120"/>
      <c r="G108" s="121"/>
      <c r="H108" s="39">
        <f>16947518/12*5</f>
        <v>7061465.833333334</v>
      </c>
    </row>
    <row r="109" spans="2:8" ht="12.75">
      <c r="B109" s="161" t="s">
        <v>10</v>
      </c>
      <c r="C109" s="162"/>
      <c r="D109" s="162"/>
      <c r="E109" s="48"/>
      <c r="F109" s="111"/>
      <c r="G109" s="111"/>
      <c r="H109" s="122">
        <f>695000/12*5</f>
        <v>289583.3333333333</v>
      </c>
    </row>
    <row r="110" spans="2:8" ht="12.75">
      <c r="B110" s="159" t="s">
        <v>11</v>
      </c>
      <c r="C110" s="160"/>
      <c r="D110" s="160"/>
      <c r="E110" s="65"/>
      <c r="F110" s="121"/>
      <c r="G110" s="121"/>
      <c r="H110" s="39">
        <f>55000*45%</f>
        <v>24750</v>
      </c>
    </row>
    <row r="111" spans="2:8" ht="12.75">
      <c r="B111" s="157" t="s">
        <v>86</v>
      </c>
      <c r="C111" s="158"/>
      <c r="D111" s="158"/>
      <c r="E111" s="61"/>
      <c r="F111" s="112"/>
      <c r="G111" s="112"/>
      <c r="H111" s="123">
        <f>H112+H118+H119</f>
        <v>6761124.374999999</v>
      </c>
    </row>
    <row r="112" spans="2:8" ht="12.75">
      <c r="B112" s="159" t="s">
        <v>13</v>
      </c>
      <c r="C112" s="160"/>
      <c r="D112" s="160"/>
      <c r="E112" s="65"/>
      <c r="F112" s="121"/>
      <c r="G112" s="121"/>
      <c r="H112" s="39">
        <f>SUM(H113:H117)</f>
        <v>6274436.874999999</v>
      </c>
    </row>
    <row r="113" spans="2:8" ht="12.75">
      <c r="B113" s="163" t="s">
        <v>14</v>
      </c>
      <c r="C113" s="164"/>
      <c r="D113" s="165"/>
      <c r="E113" s="74"/>
      <c r="F113" s="113"/>
      <c r="G113" s="114"/>
      <c r="H113" s="124">
        <f>6502500/12*5.25</f>
        <v>2844843.75</v>
      </c>
    </row>
    <row r="114" spans="2:8" ht="12.75">
      <c r="B114" s="166" t="s">
        <v>16</v>
      </c>
      <c r="C114" s="167"/>
      <c r="D114" s="167"/>
      <c r="E114" s="48"/>
      <c r="F114" s="125"/>
      <c r="G114" s="126"/>
      <c r="H114" s="41">
        <f>(6489041+66000+92830+377684)/12*5</f>
        <v>2927314.583333333</v>
      </c>
    </row>
    <row r="115" spans="2:8" ht="12.75">
      <c r="B115" s="163" t="s">
        <v>15</v>
      </c>
      <c r="C115" s="164"/>
      <c r="D115" s="165"/>
      <c r="E115" s="65"/>
      <c r="F115" s="113"/>
      <c r="G115" s="113"/>
      <c r="H115" s="41">
        <f>370180/12*5.5</f>
        <v>169665.8333333333</v>
      </c>
    </row>
    <row r="116" spans="2:8" ht="12.75">
      <c r="B116" s="166" t="s">
        <v>17</v>
      </c>
      <c r="C116" s="167"/>
      <c r="D116" s="167"/>
      <c r="E116" s="48"/>
      <c r="F116" s="125"/>
      <c r="G116" s="126"/>
      <c r="H116" s="41">
        <f>170000/12*5</f>
        <v>70833.33333333333</v>
      </c>
    </row>
    <row r="117" spans="2:8" ht="12.75">
      <c r="B117" s="163" t="s">
        <v>22</v>
      </c>
      <c r="C117" s="164"/>
      <c r="D117" s="165"/>
      <c r="E117" s="65"/>
      <c r="F117" s="114"/>
      <c r="G117" s="113"/>
      <c r="H117" s="41">
        <f>(371700+113000+26000+60455)/12*5.5</f>
        <v>261779.375</v>
      </c>
    </row>
    <row r="118" spans="2:8" ht="12.75">
      <c r="B118" s="174" t="s">
        <v>18</v>
      </c>
      <c r="C118" s="175"/>
      <c r="D118" s="176"/>
      <c r="E118" s="48"/>
      <c r="F118" s="121"/>
      <c r="G118" s="127"/>
      <c r="H118" s="39">
        <f>1053050/12*5</f>
        <v>438770.8333333334</v>
      </c>
    </row>
    <row r="119" spans="2:8" ht="12.75">
      <c r="B119" s="174" t="s">
        <v>19</v>
      </c>
      <c r="C119" s="175"/>
      <c r="D119" s="176"/>
      <c r="E119" s="48"/>
      <c r="F119" s="121"/>
      <c r="G119" s="127"/>
      <c r="H119" s="39">
        <f>115000/12*5</f>
        <v>47916.66666666667</v>
      </c>
    </row>
    <row r="120" spans="2:8" ht="12.75">
      <c r="B120" s="177" t="s">
        <v>87</v>
      </c>
      <c r="C120" s="178"/>
      <c r="D120" s="179"/>
      <c r="E120" s="75"/>
      <c r="F120" s="115"/>
      <c r="G120" s="112"/>
      <c r="H120" s="40">
        <f>H107-H111</f>
        <v>614674.7916666679</v>
      </c>
    </row>
    <row r="121" spans="2:8" ht="12.75">
      <c r="B121" s="168" t="s">
        <v>20</v>
      </c>
      <c r="C121" s="169"/>
      <c r="D121" s="170"/>
      <c r="E121" s="48"/>
      <c r="F121" s="128"/>
      <c r="G121" s="126"/>
      <c r="H121" s="41">
        <f>H120*10%</f>
        <v>61467.479166666795</v>
      </c>
    </row>
    <row r="122" spans="2:8" ht="13.5" thickBot="1">
      <c r="B122" s="171" t="s">
        <v>21</v>
      </c>
      <c r="C122" s="172"/>
      <c r="D122" s="173"/>
      <c r="E122" s="104"/>
      <c r="F122" s="118"/>
      <c r="G122" s="118"/>
      <c r="H122" s="43">
        <f>H120-H121</f>
        <v>553207.3125000012</v>
      </c>
    </row>
    <row r="123" spans="5:7" ht="12.75">
      <c r="E123" s="5"/>
      <c r="F123" s="5"/>
      <c r="G123" s="5"/>
    </row>
    <row r="124" spans="1:7" ht="14.25">
      <c r="A124" s="85" t="s">
        <v>117</v>
      </c>
      <c r="E124" s="5"/>
      <c r="F124" s="5"/>
      <c r="G124" s="5"/>
    </row>
    <row r="125" spans="1:7" ht="14.25">
      <c r="A125" s="85" t="s">
        <v>90</v>
      </c>
      <c r="E125" s="5"/>
      <c r="F125" s="5"/>
      <c r="G125" s="5"/>
    </row>
    <row r="126" spans="1:7" ht="14.25">
      <c r="A126" s="85" t="s">
        <v>98</v>
      </c>
      <c r="E126" s="5"/>
      <c r="F126" s="5"/>
      <c r="G126" s="5"/>
    </row>
    <row r="127" spans="1:7" ht="14.25">
      <c r="A127" s="85" t="s">
        <v>99</v>
      </c>
      <c r="E127" s="5"/>
      <c r="F127" s="5"/>
      <c r="G127" s="5"/>
    </row>
    <row r="128" spans="1:7" ht="14.25">
      <c r="A128" s="85" t="s">
        <v>92</v>
      </c>
      <c r="E128" s="5"/>
      <c r="F128" s="5"/>
      <c r="G128" s="5"/>
    </row>
    <row r="129" spans="1:7" ht="14.25">
      <c r="A129" s="85" t="s">
        <v>106</v>
      </c>
      <c r="E129" s="5"/>
      <c r="F129" s="5"/>
      <c r="G129" s="5"/>
    </row>
    <row r="130" spans="1:7" ht="14.25">
      <c r="A130" s="85" t="s">
        <v>91</v>
      </c>
      <c r="E130" s="5"/>
      <c r="F130" s="5"/>
      <c r="G130" s="5"/>
    </row>
    <row r="131" spans="1:7" ht="10.5" customHeight="1">
      <c r="A131" s="85"/>
      <c r="E131" s="5"/>
      <c r="F131" s="5"/>
      <c r="G131" s="5"/>
    </row>
    <row r="132" spans="1:7" ht="14.25">
      <c r="A132" s="85" t="s">
        <v>100</v>
      </c>
      <c r="E132" s="5"/>
      <c r="F132" s="5"/>
      <c r="G132" s="5"/>
    </row>
    <row r="133" ht="14.25">
      <c r="A133" s="85" t="s">
        <v>101</v>
      </c>
    </row>
    <row r="134" ht="14.25">
      <c r="A134" s="85" t="s">
        <v>102</v>
      </c>
    </row>
    <row r="135" ht="9" customHeight="1">
      <c r="A135" s="85"/>
    </row>
    <row r="136" ht="14.25">
      <c r="A136" s="85"/>
    </row>
    <row r="137" ht="14.25">
      <c r="A137" s="85"/>
    </row>
    <row r="138" ht="14.25">
      <c r="A138" s="85"/>
    </row>
    <row r="139" spans="1:8" ht="14.25">
      <c r="A139" s="85"/>
      <c r="H139" s="2" t="s">
        <v>96</v>
      </c>
    </row>
    <row r="141" ht="12.75">
      <c r="H141" s="2" t="s">
        <v>97</v>
      </c>
    </row>
  </sheetData>
  <sheetProtection/>
  <mergeCells count="18">
    <mergeCell ref="B121:D121"/>
    <mergeCell ref="B122:D122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16:D116"/>
    <mergeCell ref="B106:D106"/>
    <mergeCell ref="B82:E82"/>
    <mergeCell ref="B107:D107"/>
    <mergeCell ref="B108:D108"/>
    <mergeCell ref="B109:D109"/>
    <mergeCell ref="B110:D110"/>
  </mergeCells>
  <hyperlinks>
    <hyperlink ref="B24" r:id="rId1" display="www.soyaprotein.com"/>
    <hyperlink ref="B25" r:id="rId2" display="office@soyaprotein.com"/>
  </hyperlinks>
  <printOptions/>
  <pageMargins left="0.82" right="0.3" top="0.64" bottom="1.09" header="0.5" footer="0.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jovo</dc:creator>
  <cp:keywords/>
  <dc:description/>
  <cp:lastModifiedBy>Biljana Stojanovic</cp:lastModifiedBy>
  <cp:lastPrinted>2008-05-08T10:21:22Z</cp:lastPrinted>
  <dcterms:created xsi:type="dcterms:W3CDTF">2007-10-27T09:26:42Z</dcterms:created>
  <dcterms:modified xsi:type="dcterms:W3CDTF">2008-05-12T11:31:50Z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