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firstSheet="3" activeTab="4"/>
  </bookViews>
  <sheets>
    <sheet name="Sheet6" sheetId="1" r:id="rId1"/>
    <sheet name="Za statisticku obradu" sheetId="2" r:id="rId2"/>
    <sheet name="IZVESTAJ O PROMEN. NA KAPITALU" sheetId="3" r:id="rId3"/>
    <sheet name="Sheet1" sheetId="4" r:id="rId4"/>
    <sheet name="Izvod iz god. računa" sheetId="5" r:id="rId5"/>
  </sheets>
  <definedNames>
    <definedName name="_xlnm.Print_Area" localSheetId="2">'IZVESTAJ O PROMEN. NA KAPITALU'!$A$3:$X$14</definedName>
    <definedName name="_xlnm.Print_Area" localSheetId="4">'Izvod iz god. računa'!$A$1:$K$101</definedName>
    <definedName name="_xlnm.Print_Area" localSheetId="1">'Za statisticku obradu'!$B$5:$K$21</definedName>
  </definedNames>
  <calcPr fullCalcOnLoad="1"/>
</workbook>
</file>

<file path=xl/sharedStrings.xml><?xml version="1.0" encoding="utf-8"?>
<sst xmlns="http://schemas.openxmlformats.org/spreadsheetml/2006/main" count="235" uniqueCount="176">
  <si>
    <t>I ОСНОВНИ ПОДАЦИ</t>
  </si>
  <si>
    <t>1. скраћени назив:</t>
  </si>
  <si>
    <t>2. адреса:</t>
  </si>
  <si>
    <t>4. ПИБ:</t>
  </si>
  <si>
    <t>3. матични број:</t>
  </si>
  <si>
    <t>II ФИНАНСИЈСКИ ИЗВЕШТАЈИ</t>
  </si>
  <si>
    <t>БИЛАНС СТАЊА (у 000 дин)</t>
  </si>
  <si>
    <t>АКТИВА</t>
  </si>
  <si>
    <t>2003.</t>
  </si>
  <si>
    <t>2004.</t>
  </si>
  <si>
    <t>ПАСИВА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</si>
  <si>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</si>
  <si>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</si>
  <si>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</t>
  </si>
  <si>
    <t>Обавезе према клијентима</t>
  </si>
  <si>
    <t>Обавезе за камате и накнаде</t>
  </si>
  <si>
    <t>Потраживања за камату и накнаду</t>
  </si>
  <si>
    <t>Обавезе по основу ХОВ</t>
  </si>
  <si>
    <t>Пласмани банкама</t>
  </si>
  <si>
    <t>Обавезе из добитка</t>
  </si>
  <si>
    <t>Пласмани клијентима</t>
  </si>
  <si>
    <t>Остале обавезе из пословања</t>
  </si>
  <si>
    <t>ХОВ и други пласмани којима се тргује</t>
  </si>
  <si>
    <t>Одложени негативни goodwill</t>
  </si>
  <si>
    <t>Улагања у ХОВ које се држе до доспећа</t>
  </si>
  <si>
    <t>Резервисања</t>
  </si>
  <si>
    <t>Учешћа у капиталу и остале ХОВ расположиве за продају</t>
  </si>
  <si>
    <t>Остале обавезе и ПВР</t>
  </si>
  <si>
    <t>Одложене пореске обавезе</t>
  </si>
  <si>
    <t>Нематеријална улагања</t>
  </si>
  <si>
    <t>Основна средства</t>
  </si>
  <si>
    <t>Остала средства и АВР</t>
  </si>
  <si>
    <t>Одложена пореска средства</t>
  </si>
  <si>
    <t>УКУПНА АКТИВА</t>
  </si>
  <si>
    <t>УКУПНО ОБАВЕЗЕ</t>
  </si>
  <si>
    <t>КАПИТАЛ</t>
  </si>
  <si>
    <t>Акцијски и остали капитал</t>
  </si>
  <si>
    <t>Резерве</t>
  </si>
  <si>
    <t>Акумулирана добит/губитак</t>
  </si>
  <si>
    <t>УКУПНО КАПИТАЛ</t>
  </si>
  <si>
    <t>УКУПНО ПАСИВА</t>
  </si>
  <si>
    <t>ИЗВЕШТАЈ О НОВЧАНИМ ТОКОВИМА (у 000 дин)</t>
  </si>
  <si>
    <t>А. ТОКОВИ ГОТОВИНЕ ИЗ ПОСЛОВНИХ АКТИВНОСТИ</t>
  </si>
  <si>
    <t>ВАНБИЛАНСНЕ ПОЗИЦИЈЕ</t>
  </si>
  <si>
    <t>II Одливи гот. из пословних активности</t>
  </si>
  <si>
    <t>БИЛАНС УСПЕХА (у 000 дин)</t>
  </si>
  <si>
    <t>ПРИХОДИ И РАСХОДИ РЕДОВНОГ ПОСЛОВАЊА</t>
  </si>
  <si>
    <t>III Нето прилив/одлив готовине пре повећања или смањења у пласманима и депозитима</t>
  </si>
  <si>
    <t>Приходи од камата</t>
  </si>
  <si>
    <t>Расходи од камата</t>
  </si>
  <si>
    <t>IV Смањење пласмана и повећање узетих депозита</t>
  </si>
  <si>
    <t>V Повећање пласмана и смањење узетих депозита</t>
  </si>
  <si>
    <t>VI Нето прилив/одлив готовине из посл. активности пре пореза на добит</t>
  </si>
  <si>
    <t xml:space="preserve">VII Нето прилив/одлив готовине из пословних активности </t>
  </si>
  <si>
    <t>Добит/губитак по основу камата</t>
  </si>
  <si>
    <t>Приходи од накнада и провизија</t>
  </si>
  <si>
    <t>Расходи од накнада и провизија</t>
  </si>
  <si>
    <t>Добит/губитак по основу нак. и пров.</t>
  </si>
  <si>
    <t>Нето приходи/расходи од курсних разлика</t>
  </si>
  <si>
    <t>Нето добит/губитак од продаје HOV</t>
  </si>
  <si>
    <t>Приходи од дивиденди и учешћа</t>
  </si>
  <si>
    <t>Б. ТОКОВИ ГОТОВИНЕ ИЗ АКТИВНОСТИ ИНВЕСТИРАЊА</t>
  </si>
  <si>
    <t>I Приливи гот. из активности инвестирања</t>
  </si>
  <si>
    <t>III Нето прилив/одлив готовине</t>
  </si>
  <si>
    <t>В. ТОКОВИ ГОТОВИНЕ ИЗ АКТИВНОСТИ ФИНАНСИРАЊА</t>
  </si>
  <si>
    <t>Остали пословни приходи</t>
  </si>
  <si>
    <t>Расходи индиректног отписа пласмана и резервисања</t>
  </si>
  <si>
    <t>Остали пословни расходи</t>
  </si>
  <si>
    <t>Приходи/расходи од промена вредности имовине и обавеза</t>
  </si>
  <si>
    <t>ДОБИТАК/ГУБИТАК ИЗ РЕДОВНОГ ПОСЛОВАЊА</t>
  </si>
  <si>
    <t>Г.СВЕГА НЕТО ПРИЛИВИ ГОТОВИНЕ</t>
  </si>
  <si>
    <t>Д.СВЕГА НЕТО ОДЛИВИ ГОТОВИНЕ</t>
  </si>
  <si>
    <t>Ђ.НЕТО ПОВЕЋАЊЕ/СМАЊЕЊЕ ГОТ.</t>
  </si>
  <si>
    <t>Е.ГОТОВИНА НА ПОЧЕТКУ ГОДИНЕ</t>
  </si>
  <si>
    <t>Ж.ПОЗИТ./НЕГАТ.КУРСНЕ РАЗЛИКЕ</t>
  </si>
  <si>
    <t>Е.ГОТОВИНА НА КРАЈУ ГОДИНЕ</t>
  </si>
  <si>
    <t>ВАНРЕД.ПРИХОДИ И РАСХОДИ</t>
  </si>
  <si>
    <t>Ванредни приходи</t>
  </si>
  <si>
    <t>Ванредни расходи</t>
  </si>
  <si>
    <t>Нето ванредни приходи/расходи</t>
  </si>
  <si>
    <t>ДОБИТАК/ГУБИТАК ПЕРИОДА ПРЕ ОПОРЕЗИВАЊА</t>
  </si>
  <si>
    <t>Порез на добит</t>
  </si>
  <si>
    <t>ДОБ./ГУБ. ПОСЛЕ ОПОРЕЗИВАЊА</t>
  </si>
  <si>
    <t>ИЗВЕШТАЈ О ПРОМЕНАМА НА КАПИТАЛУ (у 000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</si>
  <si>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</si>
  <si>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</si>
  <si>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</si>
  <si>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</si>
  <si>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>1. Акцијски капитал</t>
  </si>
  <si>
    <t>2. Остали капитал</t>
  </si>
  <si>
    <t>3. Емисиона премија</t>
  </si>
  <si>
    <t>4. Уписани неуплаћени капитал</t>
  </si>
  <si>
    <t>5. Откупљене сопствене акције</t>
  </si>
  <si>
    <t>6. Укупно акцијски и остали капитал</t>
  </si>
  <si>
    <t>7. Ревалоризационе резерве</t>
  </si>
  <si>
    <t>8. Друге резерве</t>
  </si>
  <si>
    <t>9. Укупно резерве</t>
  </si>
  <si>
    <t>10. Добитак</t>
  </si>
  <si>
    <t>11. Губитак</t>
  </si>
  <si>
    <t>12. Укупно акумулирана добит</t>
  </si>
  <si>
    <t>13. Укупно акумулирани губитак</t>
  </si>
  <si>
    <t>14. Укупно капитал</t>
  </si>
  <si>
    <t>IV ЗНАЧАЈНЕ ПРОМЕНЕ ПРАВНОГ И ФИНАНСИЈСКОГ ПОЛОЖАЈА ДРУШТВА И ДРУГЕ ВАЖНЕ ПРОМЕНЕ ПОДАТАКА САДРЖАНИХ У ПРОСПЕКТУ ЗА ДИСТРИБУЦИЈУ ХАРТИЈА ОД ВРЕДНОСТИ</t>
  </si>
  <si>
    <t>V ВРЕМЕ И МЕСТО ГДЕ СЕ МОЖЕ ИЗВРШИТИ УВИД У КОМПЛЕТАН ГОДИШЊИ РАЧУН</t>
  </si>
  <si>
    <t>Директор банке</t>
  </si>
  <si>
    <t>I Приливи готовине из пословних активности</t>
  </si>
  <si>
    <t>II Одливи готовине из пословних активности</t>
  </si>
  <si>
    <t>I Приливи готовине из активности финансирања</t>
  </si>
  <si>
    <t>II Одливи готовине из активности финансирања</t>
  </si>
  <si>
    <t>Početno stanje-prethodni period</t>
  </si>
  <si>
    <t>Fundamentalna greška i promene računovodstvenih politika (Napomena ________)</t>
  </si>
  <si>
    <t>Emisija akcija</t>
  </si>
  <si>
    <t>Sticanje/prodaja sopstvenih akcija</t>
  </si>
  <si>
    <t>Povećanje/smanjenje vrednosti sredstava po osnovu revalorizacije (Napomena: ______)</t>
  </si>
  <si>
    <t>Prenos sa/na</t>
  </si>
  <si>
    <t>Ostalo</t>
  </si>
  <si>
    <t>Dobitak/gubitak</t>
  </si>
  <si>
    <r>
      <t>Krajnje stanje-prethodni period</t>
    </r>
    <r>
      <rPr>
        <sz val="8"/>
        <rFont val="Arial"/>
        <family val="2"/>
      </rPr>
      <t xml:space="preserve"> (31.12.2003.)</t>
    </r>
  </si>
  <si>
    <t>OPIS</t>
  </si>
  <si>
    <t>Akcijski kapital</t>
  </si>
  <si>
    <t>Emisiona premija</t>
  </si>
  <si>
    <t>Upisani a neuplaćeni kapital</t>
  </si>
  <si>
    <t>Otkupljene sopstvene akcije</t>
  </si>
  <si>
    <t>Revalorizacione rezerve</t>
  </si>
  <si>
    <t>Rezerve iz dobiti</t>
  </si>
  <si>
    <t>Dobitak</t>
  </si>
  <si>
    <t>Gubitak</t>
  </si>
  <si>
    <t>Ostali kapital</t>
  </si>
  <si>
    <t>UKUPAN KAPITAL</t>
  </si>
  <si>
    <t>Gubitak iznad iznosa kapitala</t>
  </si>
  <si>
    <r>
      <t>Korigovano početno stanje</t>
    </r>
    <r>
      <rPr>
        <sz val="8"/>
        <rFont val="Arial"/>
        <family val="2"/>
      </rPr>
      <t xml:space="preserve"> (01.01.2004.)</t>
    </r>
  </si>
  <si>
    <r>
      <t xml:space="preserve">Korigovano početno stanje </t>
    </r>
    <r>
      <rPr>
        <sz val="8"/>
        <rFont val="Arial"/>
        <family val="2"/>
      </rPr>
      <t>(_______)</t>
    </r>
  </si>
  <si>
    <r>
      <t xml:space="preserve">Početno stanje-tekući period </t>
    </r>
    <r>
      <rPr>
        <sz val="8"/>
        <rFont val="Arial"/>
        <family val="2"/>
      </rPr>
      <t>01.01.2004)</t>
    </r>
  </si>
  <si>
    <t>Povećanje/smanjenje vrednosti sredstava po osnovu revalorizacije (Napomena:(osnovnih sredstava )</t>
  </si>
  <si>
    <t>Grupa računa, račun</t>
  </si>
  <si>
    <t>810, 811</t>
  </si>
  <si>
    <t>oznaka za AOP</t>
  </si>
  <si>
    <t>Stanje na početku godine</t>
  </si>
  <si>
    <t>Povećenje tokom godine</t>
  </si>
  <si>
    <t>Smanjenje tokom godine</t>
  </si>
  <si>
    <t>Stanje na kraju obračunskog perioda (4+6+8)</t>
  </si>
  <si>
    <t>1. Akcijski kapital</t>
  </si>
  <si>
    <t>6. UKUPNO AKCIJSKI I OSTALI KAPITAL (1+2+3-4-5)</t>
  </si>
  <si>
    <t>2. Ostali kapital</t>
  </si>
  <si>
    <t>3. Emisiona premija</t>
  </si>
  <si>
    <t>4. Upisani a neuplaćeni kapital</t>
  </si>
  <si>
    <t>5. Otkupljene sopstvene akcije</t>
  </si>
  <si>
    <t>9. UKUPNO REZERVE (7+8)</t>
  </si>
  <si>
    <t>7. Revalorizacione rezerve</t>
  </si>
  <si>
    <t>8. Druge rezerve</t>
  </si>
  <si>
    <t>10. Dobitak</t>
  </si>
  <si>
    <t>11. Gubitak (do iznosa kapitala)</t>
  </si>
  <si>
    <t>12. UKUPNO AKUMULIRANA DOBIT (10-11)</t>
  </si>
  <si>
    <t>13. UKUPNO AKUMULIRANI GUBITAK (11-10)</t>
  </si>
  <si>
    <t>14. UKUPNO KAPITAL (6+9+12-13)</t>
  </si>
  <si>
    <t>15. Gubitak iznad iznosa kapitala</t>
  </si>
  <si>
    <t>815, 816</t>
  </si>
  <si>
    <t>817, 818</t>
  </si>
  <si>
    <r>
      <t>Krajnje stanje-prethodni period</t>
    </r>
    <r>
      <rPr>
        <sz val="8"/>
        <rFont val="Arial"/>
        <family val="2"/>
      </rPr>
      <t xml:space="preserve"> (31.12.2004.)</t>
    </r>
  </si>
  <si>
    <t>Косовска бр. 10, Београд</t>
  </si>
  <si>
    <t>2005.</t>
  </si>
  <si>
    <t>III МИШЉЕЊЕ РЕВИЗОРА  "BDD BC EXCEL" О ФИНАНСИЈСКИМ ИЗВЕШТАЈИМА</t>
  </si>
  <si>
    <t>Findomestic banke a.d. Beograd</t>
  </si>
  <si>
    <t>ИЗВОД ИЗ ГОДИШЊЕГ РАЧУНА ЗА 2005. ГОДИНУ</t>
  </si>
  <si>
    <t>Findomestic banka a.d. Beograd</t>
  </si>
  <si>
    <t>На основу чл. 57. Закона о тржишту хартија од вредности и других финансијских инструмената ("Службени лист СРЈ"  бр. 65/2002, "Службени гласник РС", бр. 57/2003 и 55/2004) и чл. 3. Правнилника о садржини и начину извештавања јавних друштава ("Службени гласник РС", бр. 102/2003), објављује се:</t>
  </si>
  <si>
    <r>
      <t>Мишљење ревизора је да: »осим за ефекат које на финансијске извештаје има питање наведено у претходном пасусу (потребно додатно резервисање за потенцијалне губитке у износу од 46.963 хилјаде динара), финансијски извештаји приказују истинито и објективно, по свим битним питањима, финансијски положај Банке на дан 31.12.2005. године, резултате пословања и токове готовине за наредну годину, у складу са рачуноводственим прописима важећим у Републици Србијиi</t>
    </r>
    <r>
      <rPr>
        <sz val="7.5"/>
        <color indexed="62"/>
        <rFont val="Verdana"/>
        <family val="2"/>
      </rPr>
      <t>«</t>
    </r>
  </si>
  <si>
    <t>1) На основу Решења Комисије за хартије од вредности о одобрењу понуде за преузимање акција (број 4/0-32-3146/4-05 од 05.12.2005.год.), понудиоцу Findomestic banca S.P.A Firenze - Italy, одобрена је Понуда за преузимање  акција издаваоца Нова банка а.д. Београд. По окончању Понуде за преузимање акција, дана 29.12.2005. године Findomestic banka Фиренца стекла је 86.806  комада редовних акција и 10.280 комада приоритетних акција чиме је остварила учешће од 97,19% у акционарском капиталу банке. На основу чл. 447. Закона о привредним друштвима купац је искористио право куповине акција од несагласних акционара.</t>
  </si>
  <si>
    <t>2) На седници одржаној 03.03.2006.године Скупштина банке донела је Одлуку о дистрибуцији одбичних акција XV емисије без јавне понуде професионалном инвеститору. Дана 12.04.2006. године Комисија за хартије од вредности издала је Решење о одобрењу издавања хартија од вредности без јавне понуде (број 4/0-06-829/10-06) Findomestic banci из Фиренце за 7.377 комада акција појединачне номиналне вредности од 10.000,00 динара.</t>
  </si>
  <si>
    <t>3) На седници одржаној 03.03.2006.године Скупштина банке донела је Одлуку о дистрибуцији преференцијалне акције XVI емисије без јавне понуде професионалном инвеститору.Дана 09.06.2006. године Комисија за хартије од вредности изадала је Решење о одобрењу издавањаљ хартија од вредности без јавне понуде  (број 4/0-06-969/7-06) предузећу Finadria Management Group из Лондона за једну преференцијалну акцију;</t>
  </si>
  <si>
    <t>4) Дана 04.04.2006. године Народна банка Србије издала је решење  (бр. 2819,2820 i 2821 od 04.04.2006. године) којим даје сагласност на претходно донете одлуке Скупштине Банке: о усвајању текста Статута односно о промени назива и седишта Банке;</t>
  </si>
  <si>
    <t>5) Дана 06.04.2006. године достављањем Решења о промени података о привредном субјекту од стране Агенције за привредне регистре мењају се назив и седеште Банке - из Нова банка а.д. Београд, Косовска бр. 1 у Findomestic banka a.d. Beograd, Косовска бр. 10.;</t>
  </si>
  <si>
    <t>6) Сходно изменама Статута Банке, а на образложени захтев Банке, Централни регистар, депо и клиринг хартија од вредности је дана 04.04.2006. године редовним акцијама чији је Банка емитент доделио нови CFI kod: ESVUFR (уместо дотадашњег ESRUFR);</t>
  </si>
  <si>
    <t xml:space="preserve">                     Erich Blanchetete</t>
  </si>
  <si>
    <t>Готовина и готовински еквиваленти</t>
  </si>
  <si>
    <t>Увид у комплетан годишњни рачун може се извршити сваког радног дана од 08 до 16 часова у просторијама Нове банке а.д. Београд, ул. Косовској бр. 10.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</si>
</sst>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din&quot;;\-#,##0&quot;din&quot;"/>
    <numFmt numFmtId="165" formatCode="#,##0&quot;din&quot;;[Red]\-#,##0&quot;din&quot;"/>
    <numFmt numFmtId="166" formatCode="#,##0.00&quot;din&quot;;\-#,##0.00&quot;din&quot;"/>
    <numFmt numFmtId="167" formatCode="#,##0.00&quot;din&quot;;[Red]\-#,##0.00&quot;din&quot;"/>
    <numFmt numFmtId="168" formatCode="_-* #,##0&quot;din&quot;_-;\-* #,##0&quot;din&quot;_-;_-* &quot;-&quot;&quot;din&quot;_-;_-@_-"/>
    <numFmt numFmtId="169" formatCode="_-* #,##0_d_i_n_-;\-* #,##0_d_i_n_-;_-* &quot;-&quot;_d_i_n_-;_-@_-"/>
    <numFmt numFmtId="170" formatCode="_-* #,##0.00&quot;din&quot;_-;\-* #,##0.00&quot;din&quot;_-;_-* &quot;-&quot;??&quot;din&quot;_-;_-@_-"/>
    <numFmt numFmtId="171" formatCode="_-* #,##0.00_d_i_n_-;\-* #,##0.00_d_i_n_-;_-* &quot;-&quot;??_d_i_n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7.5"/>
      <name val="Arial"/>
      <family val="0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7.5"/>
      <color indexed="62"/>
      <name val="Verdana"/>
      <family val="2"/>
    </font>
    <font>
      <sz val="7.5"/>
      <name val="Verdana"/>
      <family val="2"/>
    </font>
    <font>
      <sz val="7.5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2"/>
  <sheetViews>
    <sheetView workbookViewId="0" topLeftCell="A1">
      <selection activeCell="C12" sqref="C12"/>
    </sheetView>
  </sheetViews>
  <sheetFormatPr defaultColWidth="9.140625" defaultRowHeight="12.75"/>
  <sheetData>
    <row r="6" spans="2:3" ht="12.75">
      <c r="B6">
        <v>1</v>
      </c>
      <c r="C6" s="22">
        <f>'Za statisticku obradu'!E14-'IZVESTAJ O PROMEN. NA KAPITALU'!S5</f>
        <v>0</v>
      </c>
    </row>
    <row r="7" spans="2:3" ht="12.75">
      <c r="B7">
        <v>2</v>
      </c>
      <c r="C7" s="22">
        <f>'Za statisticku obradu'!K14-'IZVESTAJ O PROMEN. NA KAPITALU'!S14</f>
        <v>0</v>
      </c>
    </row>
    <row r="8" spans="2:3" ht="12.75">
      <c r="B8">
        <v>3</v>
      </c>
      <c r="C8" s="22">
        <f>'Za statisticku obradu'!E19+'IZVESTAJ O PROMEN. NA KAPITALU'!U14</f>
        <v>0</v>
      </c>
    </row>
    <row r="9" spans="2:3" ht="12.75">
      <c r="B9" s="22">
        <v>4</v>
      </c>
      <c r="C9" s="22">
        <f>'Za statisticku obradu'!E8-'IZVESTAJ O PROMEN. NA KAPITALU'!V14</f>
        <v>0</v>
      </c>
    </row>
    <row r="10" spans="2:3" ht="12.75">
      <c r="B10">
        <v>5</v>
      </c>
      <c r="C10" s="22">
        <f>'Za statisticku obradu'!K18-'IZVESTAJ O PROMEN. NA KAPITALU'!T14</f>
        <v>0</v>
      </c>
    </row>
    <row r="11" spans="2:3" ht="12.75">
      <c r="B11">
        <v>6</v>
      </c>
      <c r="C11" s="22">
        <f>'Za statisticku obradu'!K19+'IZVESTAJ O PROMEN. NA KAPITALU'!U14</f>
        <v>0</v>
      </c>
    </row>
    <row r="12" spans="2:3" ht="12.75">
      <c r="B12">
        <v>7</v>
      </c>
      <c r="C12" s="22">
        <f>'Za statisticku obradu'!K8-'IZVESTAJ O PROMEN. NA KAPITALU'!V14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T2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7.421875" style="21" customWidth="1"/>
    <col min="3" max="3" width="32.28125" style="21" customWidth="1"/>
    <col min="4" max="4" width="7.00390625" style="21" customWidth="1"/>
    <col min="5" max="5" width="7.7109375" style="21" customWidth="1"/>
    <col min="6" max="6" width="7.00390625" style="21" customWidth="1"/>
    <col min="7" max="7" width="8.140625" style="21" customWidth="1"/>
    <col min="8" max="8" width="6.8515625" style="21" customWidth="1"/>
    <col min="9" max="9" width="7.8515625" style="21" customWidth="1"/>
    <col min="10" max="10" width="7.28125" style="21" customWidth="1"/>
    <col min="11" max="11" width="10.28125" style="21" customWidth="1"/>
    <col min="12" max="16384" width="9.140625" style="21" customWidth="1"/>
  </cols>
  <sheetData>
    <row r="5" spans="2:20" ht="56.25">
      <c r="B5" s="38" t="s">
        <v>134</v>
      </c>
      <c r="C5" s="39" t="s">
        <v>118</v>
      </c>
      <c r="D5" s="45" t="s">
        <v>136</v>
      </c>
      <c r="E5" s="38" t="s">
        <v>137</v>
      </c>
      <c r="F5" s="45" t="s">
        <v>136</v>
      </c>
      <c r="G5" s="38" t="s">
        <v>138</v>
      </c>
      <c r="H5" s="45" t="s">
        <v>136</v>
      </c>
      <c r="I5" s="38" t="s">
        <v>139</v>
      </c>
      <c r="J5" s="45" t="s">
        <v>136</v>
      </c>
      <c r="K5" s="38" t="s">
        <v>140</v>
      </c>
      <c r="L5" s="36"/>
      <c r="M5" s="36"/>
      <c r="N5" s="36"/>
      <c r="O5" s="36"/>
      <c r="P5" s="36"/>
      <c r="Q5" s="36"/>
      <c r="R5" s="36"/>
      <c r="S5" s="36"/>
      <c r="T5" s="36"/>
    </row>
    <row r="6" spans="1:16" ht="11.25">
      <c r="A6" s="35"/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35"/>
      <c r="M6" s="35"/>
      <c r="N6" s="35"/>
      <c r="O6" s="35"/>
      <c r="P6" s="35"/>
    </row>
    <row r="7" spans="2:11" ht="15" customHeight="1">
      <c r="B7" s="39" t="s">
        <v>135</v>
      </c>
      <c r="C7" s="39" t="s">
        <v>141</v>
      </c>
      <c r="D7" s="48">
        <v>401</v>
      </c>
      <c r="E7" s="16">
        <v>802750</v>
      </c>
      <c r="F7" s="48">
        <v>402</v>
      </c>
      <c r="G7" s="16">
        <v>140000</v>
      </c>
      <c r="H7" s="48">
        <v>403</v>
      </c>
      <c r="I7" s="16">
        <v>25950</v>
      </c>
      <c r="J7" s="48">
        <v>404</v>
      </c>
      <c r="K7" s="27">
        <f>E7+G7-I7</f>
        <v>916800</v>
      </c>
    </row>
    <row r="8" spans="2:11" ht="15" customHeight="1">
      <c r="B8" s="41">
        <v>819</v>
      </c>
      <c r="C8" s="39" t="s">
        <v>143</v>
      </c>
      <c r="D8" s="48">
        <v>405</v>
      </c>
      <c r="E8" s="16">
        <v>0</v>
      </c>
      <c r="F8" s="48">
        <v>406</v>
      </c>
      <c r="G8" s="16">
        <v>0</v>
      </c>
      <c r="H8" s="48">
        <v>407</v>
      </c>
      <c r="I8" s="16">
        <v>0</v>
      </c>
      <c r="J8" s="48">
        <v>408</v>
      </c>
      <c r="K8" s="27">
        <f aca="true" t="shared" si="0" ref="K8:K21">E8+G8-I8</f>
        <v>0</v>
      </c>
    </row>
    <row r="9" spans="2:11" ht="15" customHeight="1">
      <c r="B9" s="41">
        <v>812</v>
      </c>
      <c r="C9" s="39" t="s">
        <v>144</v>
      </c>
      <c r="D9" s="48">
        <v>409</v>
      </c>
      <c r="E9" s="16">
        <v>777</v>
      </c>
      <c r="F9" s="48">
        <v>410</v>
      </c>
      <c r="G9" s="16">
        <v>0</v>
      </c>
      <c r="H9" s="48">
        <v>411</v>
      </c>
      <c r="I9" s="16">
        <v>0</v>
      </c>
      <c r="J9" s="48">
        <v>412</v>
      </c>
      <c r="K9" s="27">
        <f t="shared" si="0"/>
        <v>777</v>
      </c>
    </row>
    <row r="10" spans="2:11" ht="15" customHeight="1">
      <c r="B10" s="41">
        <v>350</v>
      </c>
      <c r="C10" s="39" t="s">
        <v>145</v>
      </c>
      <c r="D10" s="48">
        <v>413</v>
      </c>
      <c r="E10" s="16"/>
      <c r="F10" s="48">
        <v>414</v>
      </c>
      <c r="G10" s="16"/>
      <c r="H10" s="48">
        <v>415</v>
      </c>
      <c r="I10" s="16"/>
      <c r="J10" s="48">
        <v>416</v>
      </c>
      <c r="K10" s="27">
        <f t="shared" si="0"/>
        <v>0</v>
      </c>
    </row>
    <row r="11" spans="2:11" ht="15" customHeight="1">
      <c r="B11" s="41">
        <v>355</v>
      </c>
      <c r="C11" s="39" t="s">
        <v>146</v>
      </c>
      <c r="D11" s="48">
        <v>417</v>
      </c>
      <c r="E11" s="16"/>
      <c r="F11" s="48">
        <v>418</v>
      </c>
      <c r="G11" s="16"/>
      <c r="H11" s="48">
        <v>419</v>
      </c>
      <c r="I11" s="16"/>
      <c r="J11" s="48">
        <v>420</v>
      </c>
      <c r="K11" s="27">
        <f t="shared" si="0"/>
        <v>0</v>
      </c>
    </row>
    <row r="12" spans="2:11" ht="22.5" customHeight="1">
      <c r="B12" s="41"/>
      <c r="C12" s="42" t="s">
        <v>142</v>
      </c>
      <c r="D12" s="48">
        <v>421</v>
      </c>
      <c r="E12" s="27">
        <f>SUM(E7:E11)</f>
        <v>803527</v>
      </c>
      <c r="F12" s="48">
        <v>422</v>
      </c>
      <c r="G12" s="27">
        <f>SUM(G7:G11)</f>
        <v>140000</v>
      </c>
      <c r="H12" s="48">
        <v>423</v>
      </c>
      <c r="I12" s="27">
        <f>SUM(I7:I11)</f>
        <v>25950</v>
      </c>
      <c r="J12" s="48">
        <v>424</v>
      </c>
      <c r="K12" s="27">
        <f t="shared" si="0"/>
        <v>917577</v>
      </c>
    </row>
    <row r="13" spans="2:11" ht="15" customHeight="1">
      <c r="B13" s="41">
        <v>813</v>
      </c>
      <c r="C13" s="39" t="s">
        <v>148</v>
      </c>
      <c r="D13" s="48">
        <v>425</v>
      </c>
      <c r="E13" s="16"/>
      <c r="F13" s="48">
        <v>426</v>
      </c>
      <c r="G13" s="16">
        <v>32436</v>
      </c>
      <c r="H13" s="48">
        <v>427</v>
      </c>
      <c r="I13" s="16"/>
      <c r="J13" s="48">
        <v>428</v>
      </c>
      <c r="K13" s="27">
        <f t="shared" si="0"/>
        <v>32436</v>
      </c>
    </row>
    <row r="14" spans="2:11" ht="15" customHeight="1">
      <c r="B14" s="41">
        <v>814</v>
      </c>
      <c r="C14" s="39" t="s">
        <v>149</v>
      </c>
      <c r="D14" s="48">
        <v>429</v>
      </c>
      <c r="E14" s="16">
        <v>7820</v>
      </c>
      <c r="F14" s="48">
        <v>430</v>
      </c>
      <c r="G14" s="16"/>
      <c r="H14" s="48">
        <v>431</v>
      </c>
      <c r="I14" s="16">
        <v>386</v>
      </c>
      <c r="J14" s="48">
        <v>432</v>
      </c>
      <c r="K14" s="27">
        <f t="shared" si="0"/>
        <v>7434</v>
      </c>
    </row>
    <row r="15" spans="2:11" ht="15" customHeight="1">
      <c r="B15" s="41"/>
      <c r="C15" s="43" t="s">
        <v>147</v>
      </c>
      <c r="D15" s="48">
        <v>433</v>
      </c>
      <c r="E15" s="27">
        <f>E14+E13</f>
        <v>7820</v>
      </c>
      <c r="F15" s="48">
        <v>434</v>
      </c>
      <c r="G15" s="27">
        <f>G14+G13</f>
        <v>32436</v>
      </c>
      <c r="H15" s="48">
        <v>435</v>
      </c>
      <c r="I15" s="27">
        <f>I14+I13</f>
        <v>386</v>
      </c>
      <c r="J15" s="48">
        <v>436</v>
      </c>
      <c r="K15" s="27">
        <f t="shared" si="0"/>
        <v>39870</v>
      </c>
    </row>
    <row r="16" spans="2:11" ht="15" customHeight="1">
      <c r="B16" s="41" t="s">
        <v>157</v>
      </c>
      <c r="C16" s="39" t="s">
        <v>150</v>
      </c>
      <c r="D16" s="48">
        <v>437</v>
      </c>
      <c r="E16" s="16">
        <v>8851</v>
      </c>
      <c r="F16" s="48">
        <v>438</v>
      </c>
      <c r="G16" s="16">
        <v>41326</v>
      </c>
      <c r="H16" s="48">
        <v>439</v>
      </c>
      <c r="I16" s="16">
        <v>8851</v>
      </c>
      <c r="J16" s="48">
        <v>440</v>
      </c>
      <c r="K16" s="27">
        <f t="shared" si="0"/>
        <v>41326</v>
      </c>
    </row>
    <row r="17" spans="2:11" ht="15" customHeight="1">
      <c r="B17" s="41" t="s">
        <v>156</v>
      </c>
      <c r="C17" s="39" t="s">
        <v>151</v>
      </c>
      <c r="D17" s="48">
        <v>441</v>
      </c>
      <c r="E17" s="16">
        <v>84082</v>
      </c>
      <c r="F17" s="48">
        <v>442</v>
      </c>
      <c r="G17" s="16">
        <v>0</v>
      </c>
      <c r="H17" s="48">
        <v>443</v>
      </c>
      <c r="I17" s="16">
        <v>8851</v>
      </c>
      <c r="J17" s="48">
        <v>444</v>
      </c>
      <c r="K17" s="27">
        <f t="shared" si="0"/>
        <v>75231</v>
      </c>
    </row>
    <row r="18" spans="2:12" ht="15" customHeight="1">
      <c r="B18" s="41"/>
      <c r="C18" s="44" t="s">
        <v>152</v>
      </c>
      <c r="D18" s="48">
        <v>445</v>
      </c>
      <c r="E18" s="32">
        <v>0</v>
      </c>
      <c r="F18" s="48">
        <v>446</v>
      </c>
      <c r="G18" s="27">
        <f>G16-G17</f>
        <v>41326</v>
      </c>
      <c r="H18" s="48">
        <v>447</v>
      </c>
      <c r="I18" s="27">
        <f>I16-I17</f>
        <v>0</v>
      </c>
      <c r="J18" s="48">
        <v>448</v>
      </c>
      <c r="K18" s="27">
        <f t="shared" si="0"/>
        <v>41326</v>
      </c>
      <c r="L18" s="46"/>
    </row>
    <row r="19" spans="2:12" ht="23.25" customHeight="1">
      <c r="B19" s="41"/>
      <c r="C19" s="44" t="s">
        <v>153</v>
      </c>
      <c r="D19" s="48">
        <v>449</v>
      </c>
      <c r="E19" s="27">
        <f>E17-E16</f>
        <v>75231</v>
      </c>
      <c r="F19" s="48">
        <v>450</v>
      </c>
      <c r="G19" s="32">
        <v>0</v>
      </c>
      <c r="H19" s="48">
        <v>451</v>
      </c>
      <c r="I19" s="27">
        <f>I17-I16</f>
        <v>0</v>
      </c>
      <c r="J19" s="48">
        <v>452</v>
      </c>
      <c r="K19" s="27">
        <f t="shared" si="0"/>
        <v>75231</v>
      </c>
      <c r="L19" s="46">
        <f>K19-K18</f>
        <v>33905</v>
      </c>
    </row>
    <row r="20" spans="2:11" ht="17.25" customHeight="1">
      <c r="B20" s="41"/>
      <c r="C20" s="44" t="s">
        <v>154</v>
      </c>
      <c r="D20" s="48">
        <v>453</v>
      </c>
      <c r="E20" s="27">
        <f>E12+E15+E18-E19</f>
        <v>736116</v>
      </c>
      <c r="F20" s="48">
        <v>454</v>
      </c>
      <c r="G20" s="27">
        <f>G12+G15+G18-G19</f>
        <v>213762</v>
      </c>
      <c r="H20" s="48">
        <v>455</v>
      </c>
      <c r="I20" s="27">
        <f>I12+I15+I18-I19</f>
        <v>26336</v>
      </c>
      <c r="J20" s="48">
        <v>456</v>
      </c>
      <c r="K20" s="27">
        <f t="shared" si="0"/>
        <v>923542</v>
      </c>
    </row>
    <row r="21" spans="2:11" ht="19.5" customHeight="1">
      <c r="B21" s="41">
        <v>820</v>
      </c>
      <c r="C21" s="44" t="s">
        <v>155</v>
      </c>
      <c r="D21" s="48">
        <v>457</v>
      </c>
      <c r="E21" s="16"/>
      <c r="F21" s="48">
        <v>458</v>
      </c>
      <c r="G21" s="16"/>
      <c r="H21" s="48">
        <v>459</v>
      </c>
      <c r="I21" s="16"/>
      <c r="J21" s="48">
        <v>460</v>
      </c>
      <c r="K21" s="27">
        <f t="shared" si="0"/>
        <v>0</v>
      </c>
    </row>
    <row r="22" spans="2:11" ht="11.25">
      <c r="B22" s="37"/>
      <c r="D22" s="49"/>
      <c r="E22" s="46"/>
      <c r="F22" s="49"/>
      <c r="G22" s="46"/>
      <c r="H22" s="49"/>
      <c r="I22" s="46"/>
      <c r="K22" s="47"/>
    </row>
    <row r="23" spans="2:11" ht="11.25">
      <c r="B23" s="37"/>
      <c r="D23" s="49"/>
      <c r="E23" s="46"/>
      <c r="F23" s="49"/>
      <c r="G23" s="46"/>
      <c r="H23" s="49"/>
      <c r="I23" s="46"/>
      <c r="K23" s="47"/>
    </row>
    <row r="24" ht="11.25">
      <c r="B24" s="37"/>
    </row>
    <row r="25" ht="11.25">
      <c r="B25" s="37"/>
    </row>
    <row r="26" ht="11.25">
      <c r="B26" s="37"/>
    </row>
    <row r="27" ht="11.25">
      <c r="B27" s="37"/>
    </row>
    <row r="28" ht="11.25">
      <c r="B28" s="37"/>
    </row>
    <row r="29" ht="11.25">
      <c r="B29" s="37"/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30"/>
  <sheetViews>
    <sheetView workbookViewId="0" topLeftCell="K1">
      <selection activeCell="S5" sqref="S5"/>
    </sheetView>
  </sheetViews>
  <sheetFormatPr defaultColWidth="9.140625" defaultRowHeight="12.75"/>
  <cols>
    <col min="1" max="1" width="28.00390625" style="22" customWidth="1"/>
    <col min="2" max="3" width="9.140625" style="22" customWidth="1"/>
    <col min="4" max="4" width="7.28125" style="22" customWidth="1"/>
    <col min="5" max="5" width="8.421875" style="22" customWidth="1"/>
    <col min="6" max="6" width="9.140625" style="22" customWidth="1"/>
    <col min="7" max="7" width="8.28125" style="22" customWidth="1"/>
    <col min="8" max="8" width="7.7109375" style="22" customWidth="1"/>
    <col min="9" max="10" width="7.140625" style="22" customWidth="1"/>
    <col min="11" max="11" width="7.57421875" style="22" customWidth="1"/>
    <col min="12" max="12" width="8.00390625" style="22" customWidth="1"/>
    <col min="13" max="13" width="25.8515625" style="22" customWidth="1"/>
    <col min="14" max="15" width="9.140625" style="22" customWidth="1"/>
    <col min="16" max="16" width="7.28125" style="22" customWidth="1"/>
    <col min="17" max="17" width="8.421875" style="22" customWidth="1"/>
    <col min="18" max="18" width="9.140625" style="22" customWidth="1"/>
    <col min="19" max="19" width="8.28125" style="22" customWidth="1"/>
    <col min="20" max="20" width="7.7109375" style="22" customWidth="1"/>
    <col min="21" max="22" width="7.140625" style="22" customWidth="1"/>
    <col min="23" max="23" width="7.57421875" style="22" customWidth="1"/>
    <col min="24" max="24" width="8.00390625" style="22" customWidth="1"/>
    <col min="25" max="16384" width="9.140625" style="22" customWidth="1"/>
  </cols>
  <sheetData>
    <row r="3" spans="1:24" ht="45">
      <c r="A3" s="24" t="s">
        <v>118</v>
      </c>
      <c r="B3" s="25" t="s">
        <v>119</v>
      </c>
      <c r="C3" s="25" t="s">
        <v>120</v>
      </c>
      <c r="D3" s="25" t="s">
        <v>121</v>
      </c>
      <c r="E3" s="25" t="s">
        <v>122</v>
      </c>
      <c r="F3" s="25" t="s">
        <v>123</v>
      </c>
      <c r="G3" s="25" t="s">
        <v>124</v>
      </c>
      <c r="H3" s="25" t="s">
        <v>125</v>
      </c>
      <c r="I3" s="50" t="s">
        <v>126</v>
      </c>
      <c r="J3" s="25" t="s">
        <v>127</v>
      </c>
      <c r="K3" s="25" t="s">
        <v>128</v>
      </c>
      <c r="L3" s="25" t="s">
        <v>129</v>
      </c>
      <c r="M3" s="29" t="s">
        <v>118</v>
      </c>
      <c r="N3" s="30" t="s">
        <v>119</v>
      </c>
      <c r="O3" s="30" t="s">
        <v>120</v>
      </c>
      <c r="P3" s="30" t="s">
        <v>121</v>
      </c>
      <c r="Q3" s="30" t="s">
        <v>122</v>
      </c>
      <c r="R3" s="30" t="s">
        <v>123</v>
      </c>
      <c r="S3" s="30" t="s">
        <v>124</v>
      </c>
      <c r="T3" s="30" t="s">
        <v>125</v>
      </c>
      <c r="U3" s="30" t="s">
        <v>126</v>
      </c>
      <c r="V3" s="30" t="s">
        <v>127</v>
      </c>
      <c r="W3" s="30" t="s">
        <v>128</v>
      </c>
      <c r="X3" s="30" t="s">
        <v>129</v>
      </c>
    </row>
    <row r="4" spans="1:24" ht="12.7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51">
        <v>9</v>
      </c>
      <c r="J4" s="26">
        <v>10</v>
      </c>
      <c r="K4" s="26">
        <v>11</v>
      </c>
      <c r="L4" s="26">
        <v>12</v>
      </c>
      <c r="M4" s="31">
        <v>1</v>
      </c>
      <c r="N4" s="31">
        <v>2</v>
      </c>
      <c r="O4" s="31">
        <v>3</v>
      </c>
      <c r="P4" s="31">
        <v>4</v>
      </c>
      <c r="Q4" s="31">
        <v>5</v>
      </c>
      <c r="R4" s="31">
        <v>6</v>
      </c>
      <c r="S4" s="31">
        <v>7</v>
      </c>
      <c r="T4" s="31">
        <v>8</v>
      </c>
      <c r="U4" s="31">
        <v>9</v>
      </c>
      <c r="V4" s="31">
        <v>10</v>
      </c>
      <c r="W4" s="31">
        <v>11</v>
      </c>
      <c r="X4" s="31">
        <v>12</v>
      </c>
    </row>
    <row r="5" spans="1:24" ht="22.5">
      <c r="A5" s="28" t="s">
        <v>109</v>
      </c>
      <c r="B5" s="24">
        <v>471920</v>
      </c>
      <c r="C5" s="24">
        <v>777</v>
      </c>
      <c r="D5" s="24"/>
      <c r="E5" s="52">
        <v>-71910</v>
      </c>
      <c r="F5" s="24"/>
      <c r="G5" s="24"/>
      <c r="H5" s="24"/>
      <c r="I5" s="52">
        <v>-39548</v>
      </c>
      <c r="J5" s="24">
        <v>15664</v>
      </c>
      <c r="K5" s="24">
        <f>SUM(B5:J5)</f>
        <v>376903</v>
      </c>
      <c r="L5" s="24"/>
      <c r="M5" s="34" t="s">
        <v>132</v>
      </c>
      <c r="N5" s="29">
        <f>B14</f>
        <v>802750</v>
      </c>
      <c r="O5" s="29">
        <v>777</v>
      </c>
      <c r="P5" s="29"/>
      <c r="Q5" s="29"/>
      <c r="R5" s="29"/>
      <c r="S5" s="29">
        <v>7820</v>
      </c>
      <c r="T5" s="29">
        <v>8851</v>
      </c>
      <c r="U5" s="29">
        <v>-84082</v>
      </c>
      <c r="V5" s="29"/>
      <c r="W5" s="54">
        <f>SUM(N5:V5)</f>
        <v>736116</v>
      </c>
      <c r="X5" s="29"/>
    </row>
    <row r="6" spans="1:24" ht="36.75" customHeight="1">
      <c r="A6" s="25" t="s">
        <v>110</v>
      </c>
      <c r="B6" s="24"/>
      <c r="C6" s="24"/>
      <c r="D6" s="24"/>
      <c r="E6" s="52"/>
      <c r="F6" s="24"/>
      <c r="G6" s="24"/>
      <c r="H6" s="24"/>
      <c r="I6" s="52"/>
      <c r="J6" s="24"/>
      <c r="K6" s="24">
        <f aca="true" t="shared" si="0" ref="K6:K13">SUM(B6:J6)</f>
        <v>0</v>
      </c>
      <c r="L6" s="24"/>
      <c r="M6" s="30" t="s">
        <v>110</v>
      </c>
      <c r="N6" s="29"/>
      <c r="O6" s="29"/>
      <c r="P6" s="29"/>
      <c r="Q6" s="29"/>
      <c r="R6" s="29"/>
      <c r="S6" s="29"/>
      <c r="T6" s="29"/>
      <c r="U6" s="29"/>
      <c r="V6" s="29"/>
      <c r="W6" s="29">
        <f aca="true" t="shared" si="1" ref="W6:W13">SUM(N6:V6)</f>
        <v>0</v>
      </c>
      <c r="X6" s="29"/>
    </row>
    <row r="7" spans="1:24" ht="22.5">
      <c r="A7" s="28" t="s">
        <v>131</v>
      </c>
      <c r="B7" s="24">
        <f>B5</f>
        <v>471920</v>
      </c>
      <c r="C7" s="24">
        <f aca="true" t="shared" si="2" ref="C7:J7">C5</f>
        <v>777</v>
      </c>
      <c r="D7" s="24">
        <f t="shared" si="2"/>
        <v>0</v>
      </c>
      <c r="E7" s="52">
        <f t="shared" si="2"/>
        <v>-71910</v>
      </c>
      <c r="F7" s="24">
        <f t="shared" si="2"/>
        <v>0</v>
      </c>
      <c r="G7" s="24">
        <f t="shared" si="2"/>
        <v>0</v>
      </c>
      <c r="H7" s="24">
        <f t="shared" si="2"/>
        <v>0</v>
      </c>
      <c r="I7" s="52">
        <f t="shared" si="2"/>
        <v>-39548</v>
      </c>
      <c r="J7" s="24">
        <f t="shared" si="2"/>
        <v>15664</v>
      </c>
      <c r="K7" s="24">
        <f t="shared" si="0"/>
        <v>376903</v>
      </c>
      <c r="L7" s="24"/>
      <c r="M7" s="34" t="s">
        <v>130</v>
      </c>
      <c r="N7" s="29">
        <f>N5</f>
        <v>802750</v>
      </c>
      <c r="O7" s="29">
        <f aca="true" t="shared" si="3" ref="O7:X7">O5</f>
        <v>777</v>
      </c>
      <c r="P7" s="29">
        <f t="shared" si="3"/>
        <v>0</v>
      </c>
      <c r="Q7" s="29">
        <f t="shared" si="3"/>
        <v>0</v>
      </c>
      <c r="R7" s="29">
        <f t="shared" si="3"/>
        <v>0</v>
      </c>
      <c r="S7" s="29">
        <f t="shared" si="3"/>
        <v>7820</v>
      </c>
      <c r="T7" s="29">
        <f t="shared" si="3"/>
        <v>8851</v>
      </c>
      <c r="U7" s="29">
        <f t="shared" si="3"/>
        <v>-84082</v>
      </c>
      <c r="V7" s="29">
        <f t="shared" si="3"/>
        <v>0</v>
      </c>
      <c r="W7" s="54">
        <f t="shared" si="3"/>
        <v>736116</v>
      </c>
      <c r="X7" s="29">
        <f t="shared" si="3"/>
        <v>0</v>
      </c>
    </row>
    <row r="8" spans="1:24" ht="12.75">
      <c r="A8" s="16" t="s">
        <v>111</v>
      </c>
      <c r="B8" s="24">
        <v>330830</v>
      </c>
      <c r="C8" s="24"/>
      <c r="D8" s="24"/>
      <c r="E8" s="52"/>
      <c r="F8" s="24"/>
      <c r="G8" s="24"/>
      <c r="H8" s="24"/>
      <c r="I8" s="52"/>
      <c r="J8" s="24"/>
      <c r="K8" s="24">
        <f t="shared" si="0"/>
        <v>330830</v>
      </c>
      <c r="L8" s="24"/>
      <c r="M8" s="33" t="s">
        <v>111</v>
      </c>
      <c r="N8" s="29">
        <v>140000</v>
      </c>
      <c r="O8" s="29"/>
      <c r="P8" s="29"/>
      <c r="Q8" s="29"/>
      <c r="R8" s="29"/>
      <c r="S8" s="29"/>
      <c r="T8" s="29"/>
      <c r="U8" s="29"/>
      <c r="V8" s="29"/>
      <c r="W8" s="29">
        <f t="shared" si="1"/>
        <v>140000</v>
      </c>
      <c r="X8" s="29"/>
    </row>
    <row r="9" spans="1:24" ht="12.75">
      <c r="A9" s="16" t="s">
        <v>112</v>
      </c>
      <c r="B9" s="24"/>
      <c r="C9" s="24"/>
      <c r="D9" s="24"/>
      <c r="E9" s="52">
        <v>71910</v>
      </c>
      <c r="F9" s="24"/>
      <c r="G9" s="24"/>
      <c r="H9" s="24"/>
      <c r="I9" s="52"/>
      <c r="J9" s="24"/>
      <c r="K9" s="24">
        <f t="shared" si="0"/>
        <v>71910</v>
      </c>
      <c r="L9" s="24"/>
      <c r="M9" s="33" t="s">
        <v>112</v>
      </c>
      <c r="N9" s="29"/>
      <c r="O9" s="29"/>
      <c r="P9" s="29"/>
      <c r="Q9" s="29"/>
      <c r="R9" s="29"/>
      <c r="S9" s="29"/>
      <c r="T9" s="29"/>
      <c r="U9" s="29"/>
      <c r="V9" s="29"/>
      <c r="W9" s="29">
        <f t="shared" si="1"/>
        <v>0</v>
      </c>
      <c r="X9" s="29"/>
    </row>
    <row r="10" spans="1:24" ht="35.25" customHeight="1">
      <c r="A10" s="25" t="s">
        <v>113</v>
      </c>
      <c r="B10" s="24"/>
      <c r="C10" s="24"/>
      <c r="D10" s="24"/>
      <c r="E10" s="52"/>
      <c r="F10" s="24"/>
      <c r="G10" s="24"/>
      <c r="H10" s="24">
        <v>8851</v>
      </c>
      <c r="I10" s="52"/>
      <c r="J10" s="24"/>
      <c r="K10" s="24">
        <f t="shared" si="0"/>
        <v>8851</v>
      </c>
      <c r="L10" s="24"/>
      <c r="M10" s="30" t="s">
        <v>133</v>
      </c>
      <c r="N10" s="29"/>
      <c r="O10" s="29"/>
      <c r="P10" s="29"/>
      <c r="Q10" s="29"/>
      <c r="R10" s="29">
        <v>32436</v>
      </c>
      <c r="S10" s="29"/>
      <c r="T10" s="29"/>
      <c r="U10" s="29"/>
      <c r="V10" s="29"/>
      <c r="W10" s="29">
        <f t="shared" si="1"/>
        <v>32436</v>
      </c>
      <c r="X10" s="29"/>
    </row>
    <row r="11" spans="1:24" ht="12.75">
      <c r="A11" s="16" t="s">
        <v>114</v>
      </c>
      <c r="B11" s="24"/>
      <c r="C11" s="24"/>
      <c r="D11" s="24"/>
      <c r="E11" s="52"/>
      <c r="F11" s="24"/>
      <c r="G11" s="24"/>
      <c r="H11" s="24"/>
      <c r="I11" s="52">
        <v>15664</v>
      </c>
      <c r="J11" s="24">
        <v>-15664</v>
      </c>
      <c r="K11" s="24">
        <f t="shared" si="0"/>
        <v>0</v>
      </c>
      <c r="L11" s="24"/>
      <c r="M11" s="33" t="s">
        <v>114</v>
      </c>
      <c r="N11" s="29"/>
      <c r="O11" s="29"/>
      <c r="P11" s="29"/>
      <c r="Q11" s="29"/>
      <c r="R11" s="29"/>
      <c r="S11" s="29">
        <v>-386</v>
      </c>
      <c r="T11" s="29">
        <f>41326-8851</f>
        <v>32475</v>
      </c>
      <c r="U11" s="29">
        <v>8851</v>
      </c>
      <c r="V11" s="29"/>
      <c r="W11" s="29">
        <f t="shared" si="1"/>
        <v>40940</v>
      </c>
      <c r="X11" s="29"/>
    </row>
    <row r="12" spans="1:24" ht="12.75">
      <c r="A12" s="16" t="s">
        <v>115</v>
      </c>
      <c r="B12" s="24"/>
      <c r="C12" s="24"/>
      <c r="D12" s="24"/>
      <c r="E12" s="52"/>
      <c r="F12" s="24"/>
      <c r="G12" s="24">
        <v>7820</v>
      </c>
      <c r="H12" s="24"/>
      <c r="I12" s="52"/>
      <c r="J12" s="24"/>
      <c r="K12" s="24">
        <f t="shared" si="0"/>
        <v>7820</v>
      </c>
      <c r="L12" s="24"/>
      <c r="M12" s="33" t="s">
        <v>115</v>
      </c>
      <c r="N12" s="29">
        <v>-25950</v>
      </c>
      <c r="O12" s="29"/>
      <c r="P12" s="29"/>
      <c r="Q12" s="29"/>
      <c r="R12" s="29"/>
      <c r="S12" s="29"/>
      <c r="T12" s="29"/>
      <c r="U12" s="29"/>
      <c r="V12" s="29"/>
      <c r="W12" s="29">
        <f t="shared" si="1"/>
        <v>-25950</v>
      </c>
      <c r="X12" s="29"/>
    </row>
    <row r="13" spans="1:24" ht="12.75">
      <c r="A13" s="16" t="s">
        <v>116</v>
      </c>
      <c r="B13" s="24"/>
      <c r="C13" s="24"/>
      <c r="D13" s="24"/>
      <c r="E13" s="52"/>
      <c r="F13" s="24"/>
      <c r="G13" s="24"/>
      <c r="H13" s="24"/>
      <c r="I13" s="52">
        <v>-60198</v>
      </c>
      <c r="J13" s="24"/>
      <c r="K13" s="24">
        <f t="shared" si="0"/>
        <v>-60198</v>
      </c>
      <c r="L13" s="24"/>
      <c r="M13" s="33" t="s">
        <v>116</v>
      </c>
      <c r="N13" s="29"/>
      <c r="O13" s="29"/>
      <c r="P13" s="29"/>
      <c r="Q13" s="29"/>
      <c r="R13" s="29"/>
      <c r="S13" s="29"/>
      <c r="T13" s="29"/>
      <c r="U13" s="29"/>
      <c r="V13" s="29"/>
      <c r="W13" s="29">
        <f t="shared" si="1"/>
        <v>0</v>
      </c>
      <c r="X13" s="29"/>
    </row>
    <row r="14" spans="1:24" ht="31.5" customHeight="1">
      <c r="A14" s="28" t="s">
        <v>117</v>
      </c>
      <c r="B14" s="24">
        <f aca="true" t="shared" si="4" ref="B14:K14">SUM(B7:B13)</f>
        <v>802750</v>
      </c>
      <c r="C14" s="24">
        <f t="shared" si="4"/>
        <v>777</v>
      </c>
      <c r="D14" s="24">
        <f t="shared" si="4"/>
        <v>0</v>
      </c>
      <c r="E14" s="52">
        <f t="shared" si="4"/>
        <v>0</v>
      </c>
      <c r="F14" s="24">
        <f t="shared" si="4"/>
        <v>0</v>
      </c>
      <c r="G14" s="24">
        <f t="shared" si="4"/>
        <v>7820</v>
      </c>
      <c r="H14" s="24">
        <f t="shared" si="4"/>
        <v>8851</v>
      </c>
      <c r="I14" s="52">
        <f t="shared" si="4"/>
        <v>-84082</v>
      </c>
      <c r="J14" s="24">
        <f t="shared" si="4"/>
        <v>0</v>
      </c>
      <c r="K14" s="24">
        <f t="shared" si="4"/>
        <v>736116</v>
      </c>
      <c r="L14" s="24">
        <f>SUM(L5:L13)</f>
        <v>0</v>
      </c>
      <c r="M14" s="34" t="s">
        <v>158</v>
      </c>
      <c r="N14" s="29">
        <f>SUM(N7:N13)</f>
        <v>916800</v>
      </c>
      <c r="O14" s="29">
        <f aca="true" t="shared" si="5" ref="O14:X14">SUM(O7:O13)</f>
        <v>777</v>
      </c>
      <c r="P14" s="29">
        <f t="shared" si="5"/>
        <v>0</v>
      </c>
      <c r="Q14" s="29">
        <f t="shared" si="5"/>
        <v>0</v>
      </c>
      <c r="R14" s="29">
        <f t="shared" si="5"/>
        <v>32436</v>
      </c>
      <c r="S14" s="29">
        <f t="shared" si="5"/>
        <v>7434</v>
      </c>
      <c r="T14" s="29">
        <f t="shared" si="5"/>
        <v>41326</v>
      </c>
      <c r="U14" s="29">
        <f t="shared" si="5"/>
        <v>-75231</v>
      </c>
      <c r="V14" s="29">
        <f t="shared" si="5"/>
        <v>0</v>
      </c>
      <c r="W14" s="29">
        <f t="shared" si="5"/>
        <v>923542</v>
      </c>
      <c r="X14" s="29">
        <f t="shared" si="5"/>
        <v>0</v>
      </c>
    </row>
    <row r="15" spans="1:5" ht="12.75">
      <c r="A15" s="23"/>
      <c r="E15" s="53"/>
    </row>
    <row r="16" spans="1:11" ht="12.75">
      <c r="A16" s="23"/>
      <c r="E16" s="53"/>
      <c r="K16" s="22">
        <f>736116-K14</f>
        <v>0</v>
      </c>
    </row>
    <row r="17" spans="1:5" ht="12.75">
      <c r="A17" s="23"/>
      <c r="E17" s="53"/>
    </row>
    <row r="18" spans="1:5" ht="12.75">
      <c r="A18" s="23"/>
      <c r="E18" s="5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</sheetData>
  <printOptions horizontalCentered="1" verticalCentered="1"/>
  <pageMargins left="0.31496062992125984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25"/>
  <sheetViews>
    <sheetView workbookViewId="0" topLeftCell="A1">
      <selection activeCell="I10" sqref="I10"/>
    </sheetView>
  </sheetViews>
  <sheetFormatPr defaultColWidth="9.140625" defaultRowHeight="12.75"/>
  <sheetData>
    <row r="5" spans="2:12" ht="12.75">
      <c r="B5" s="58" t="s">
        <v>83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 ht="12.75">
      <c r="B6" s="59"/>
      <c r="C6" s="59"/>
      <c r="D6" s="59"/>
      <c r="E6" s="59" t="s">
        <v>8</v>
      </c>
      <c r="F6" s="59"/>
      <c r="G6" s="59"/>
      <c r="H6" s="59"/>
      <c r="I6" s="59" t="s">
        <v>9</v>
      </c>
      <c r="J6" s="59"/>
      <c r="K6" s="59"/>
      <c r="L6" s="59"/>
    </row>
    <row r="7" spans="2:12" ht="12.75">
      <c r="B7" s="59"/>
      <c r="C7" s="59"/>
      <c r="D7" s="59"/>
      <c r="E7" s="60" t="s">
        <v>84</v>
      </c>
      <c r="F7" s="60" t="s">
        <v>85</v>
      </c>
      <c r="G7" s="60" t="s">
        <v>86</v>
      </c>
      <c r="H7" s="60" t="s">
        <v>87</v>
      </c>
      <c r="I7" s="60" t="s">
        <v>84</v>
      </c>
      <c r="J7" s="60" t="s">
        <v>85</v>
      </c>
      <c r="K7" s="60" t="s">
        <v>86</v>
      </c>
      <c r="L7" s="60" t="s">
        <v>87</v>
      </c>
    </row>
    <row r="8" spans="2:12" ht="12.75">
      <c r="B8" s="59"/>
      <c r="C8" s="59"/>
      <c r="D8" s="59"/>
      <c r="E8" s="61"/>
      <c r="F8" s="61"/>
      <c r="G8" s="61"/>
      <c r="H8" s="61"/>
      <c r="I8" s="61"/>
      <c r="J8" s="61"/>
      <c r="K8" s="61"/>
      <c r="L8" s="61"/>
    </row>
    <row r="9" spans="2:12" ht="12.75">
      <c r="B9" s="59"/>
      <c r="C9" s="59"/>
      <c r="D9" s="59"/>
      <c r="E9" s="62"/>
      <c r="F9" s="62"/>
      <c r="G9" s="62"/>
      <c r="H9" s="62"/>
      <c r="I9" s="62"/>
      <c r="J9" s="62"/>
      <c r="K9" s="62"/>
      <c r="L9" s="62"/>
    </row>
    <row r="10" spans="2:12" ht="12.75">
      <c r="B10" s="63" t="s">
        <v>88</v>
      </c>
      <c r="C10" s="63"/>
      <c r="D10" s="63"/>
      <c r="E10" s="16">
        <v>471920</v>
      </c>
      <c r="F10" s="16">
        <v>330830</v>
      </c>
      <c r="G10" s="16"/>
      <c r="H10" s="16">
        <f>E10+F10-G10</f>
        <v>802750</v>
      </c>
      <c r="I10" s="16">
        <v>802750</v>
      </c>
      <c r="J10" s="16">
        <v>140000</v>
      </c>
      <c r="K10" s="16">
        <v>25950</v>
      </c>
      <c r="L10" s="16">
        <f>I10+J10-K10</f>
        <v>916800</v>
      </c>
    </row>
    <row r="11" spans="2:12" ht="12.75">
      <c r="B11" s="63" t="s">
        <v>89</v>
      </c>
      <c r="C11" s="63"/>
      <c r="D11" s="63"/>
      <c r="E11" s="16"/>
      <c r="F11" s="16"/>
      <c r="G11" s="16"/>
      <c r="H11" s="16">
        <f aca="true" t="shared" si="0" ref="H11:H19">E11+F11-G11</f>
        <v>0</v>
      </c>
      <c r="I11" s="16"/>
      <c r="J11" s="16"/>
      <c r="K11" s="16"/>
      <c r="L11" s="16"/>
    </row>
    <row r="12" spans="2:12" ht="12.75">
      <c r="B12" s="63" t="s">
        <v>90</v>
      </c>
      <c r="C12" s="63"/>
      <c r="D12" s="63"/>
      <c r="E12" s="16">
        <v>777</v>
      </c>
      <c r="F12" s="16"/>
      <c r="G12" s="16"/>
      <c r="H12" s="16">
        <f t="shared" si="0"/>
        <v>777</v>
      </c>
      <c r="I12" s="16">
        <v>777</v>
      </c>
      <c r="J12" s="16"/>
      <c r="K12" s="16"/>
      <c r="L12" s="16">
        <f>I12+J12-K12</f>
        <v>777</v>
      </c>
    </row>
    <row r="13" spans="2:12" ht="12.75">
      <c r="B13" s="63" t="s">
        <v>91</v>
      </c>
      <c r="C13" s="63"/>
      <c r="D13" s="63"/>
      <c r="E13" s="16"/>
      <c r="F13" s="16"/>
      <c r="G13" s="16"/>
      <c r="H13" s="16">
        <f t="shared" si="0"/>
        <v>0</v>
      </c>
      <c r="I13" s="16"/>
      <c r="J13" s="16"/>
      <c r="K13" s="16"/>
      <c r="L13" s="16"/>
    </row>
    <row r="14" spans="2:12" ht="12.75">
      <c r="B14" s="63" t="s">
        <v>92</v>
      </c>
      <c r="C14" s="63"/>
      <c r="D14" s="63"/>
      <c r="E14" s="16">
        <v>-71910</v>
      </c>
      <c r="F14" s="16">
        <v>71910</v>
      </c>
      <c r="G14" s="16"/>
      <c r="H14" s="16">
        <f t="shared" si="0"/>
        <v>0</v>
      </c>
      <c r="I14" s="16"/>
      <c r="J14" s="16"/>
      <c r="K14" s="16"/>
      <c r="L14" s="16"/>
    </row>
    <row r="15" spans="2:12" ht="12.75">
      <c r="B15" s="64" t="s">
        <v>93</v>
      </c>
      <c r="C15" s="65"/>
      <c r="D15" s="66"/>
      <c r="E15" s="16">
        <f>SUM(E10:E14)</f>
        <v>400787</v>
      </c>
      <c r="F15" s="16">
        <f>SUM(F10:F14)</f>
        <v>402740</v>
      </c>
      <c r="G15" s="16">
        <f>SUM(G10:G14)</f>
        <v>0</v>
      </c>
      <c r="H15" s="16">
        <f t="shared" si="0"/>
        <v>803527</v>
      </c>
      <c r="I15" s="16">
        <f>SUM(I10:I14)</f>
        <v>803527</v>
      </c>
      <c r="J15" s="16">
        <f>SUM(J10:J14)</f>
        <v>140000</v>
      </c>
      <c r="K15" s="16">
        <f>SUM(K10:K14)</f>
        <v>25950</v>
      </c>
      <c r="L15" s="16">
        <f>I15+J15-K15</f>
        <v>917577</v>
      </c>
    </row>
    <row r="16" spans="2:12" ht="12.75">
      <c r="B16" s="63" t="s">
        <v>94</v>
      </c>
      <c r="C16" s="63"/>
      <c r="D16" s="63"/>
      <c r="E16" s="16"/>
      <c r="F16" s="16"/>
      <c r="G16" s="16"/>
      <c r="H16" s="16">
        <f t="shared" si="0"/>
        <v>0</v>
      </c>
      <c r="I16" s="16"/>
      <c r="J16" s="16">
        <v>32436</v>
      </c>
      <c r="K16" s="16"/>
      <c r="L16" s="16">
        <f>I16+J16-K16</f>
        <v>32436</v>
      </c>
    </row>
    <row r="17" spans="2:12" ht="12.75">
      <c r="B17" s="63" t="s">
        <v>95</v>
      </c>
      <c r="C17" s="63"/>
      <c r="D17" s="63"/>
      <c r="E17" s="16"/>
      <c r="F17" s="16">
        <v>7820</v>
      </c>
      <c r="G17" s="16"/>
      <c r="H17" s="16">
        <f t="shared" si="0"/>
        <v>7820</v>
      </c>
      <c r="I17" s="16">
        <v>7820</v>
      </c>
      <c r="J17" s="16"/>
      <c r="K17" s="16">
        <v>386</v>
      </c>
      <c r="L17" s="16">
        <f>I17+J17-K17</f>
        <v>7434</v>
      </c>
    </row>
    <row r="18" spans="2:12" ht="12.75">
      <c r="B18" s="67" t="s">
        <v>96</v>
      </c>
      <c r="C18" s="67"/>
      <c r="D18" s="67"/>
      <c r="E18" s="17">
        <f>E16+E17</f>
        <v>0</v>
      </c>
      <c r="F18" s="17">
        <f>F16+F17</f>
        <v>7820</v>
      </c>
      <c r="G18" s="17">
        <f>G16+G17</f>
        <v>0</v>
      </c>
      <c r="H18" s="17">
        <f t="shared" si="0"/>
        <v>7820</v>
      </c>
      <c r="I18" s="17">
        <f>I16+I17</f>
        <v>7820</v>
      </c>
      <c r="J18" s="17">
        <f>J16+J17</f>
        <v>32436</v>
      </c>
      <c r="K18" s="17">
        <f>K16+K17</f>
        <v>386</v>
      </c>
      <c r="L18" s="17">
        <f>I18+J18-K18</f>
        <v>39870</v>
      </c>
    </row>
    <row r="19" spans="2:12" ht="12.75">
      <c r="B19" s="63" t="s">
        <v>97</v>
      </c>
      <c r="C19" s="63"/>
      <c r="D19" s="63"/>
      <c r="E19" s="16"/>
      <c r="F19" s="16">
        <v>8851</v>
      </c>
      <c r="G19" s="16"/>
      <c r="H19" s="16">
        <f t="shared" si="0"/>
        <v>8851</v>
      </c>
      <c r="I19" s="16">
        <v>8851</v>
      </c>
      <c r="J19" s="16">
        <v>41326</v>
      </c>
      <c r="K19" s="16">
        <v>-8851</v>
      </c>
      <c r="L19" s="16">
        <f>SUM(I19:K19)</f>
        <v>41326</v>
      </c>
    </row>
    <row r="20" spans="2:12" ht="12.75">
      <c r="B20" s="63" t="s">
        <v>98</v>
      </c>
      <c r="C20" s="63"/>
      <c r="D20" s="63"/>
      <c r="E20" s="16">
        <f>-(39548-15664)</f>
        <v>-23884</v>
      </c>
      <c r="F20" s="16"/>
      <c r="G20" s="16">
        <v>-60198</v>
      </c>
      <c r="H20" s="16">
        <f>E20+G20</f>
        <v>-84082</v>
      </c>
      <c r="I20" s="16">
        <v>-84082</v>
      </c>
      <c r="J20" s="16">
        <v>0</v>
      </c>
      <c r="K20" s="16">
        <v>8851</v>
      </c>
      <c r="L20" s="16">
        <f>SUM(I20:K20)</f>
        <v>-75231</v>
      </c>
    </row>
    <row r="21" spans="2:12" ht="12.75">
      <c r="B21" s="67" t="s">
        <v>99</v>
      </c>
      <c r="C21" s="67"/>
      <c r="D21" s="67"/>
      <c r="E21" s="17"/>
      <c r="F21" s="17">
        <v>8851</v>
      </c>
      <c r="G21" s="17"/>
      <c r="H21" s="16"/>
      <c r="I21" s="17"/>
      <c r="J21" s="17">
        <f>J19-J20</f>
        <v>41326</v>
      </c>
      <c r="K21" s="16"/>
      <c r="L21" s="17"/>
    </row>
    <row r="22" spans="2:12" ht="12.75">
      <c r="B22" s="67" t="s">
        <v>100</v>
      </c>
      <c r="C22" s="67"/>
      <c r="D22" s="67"/>
      <c r="E22" s="17">
        <f>E20-E19</f>
        <v>-23884</v>
      </c>
      <c r="F22" s="17"/>
      <c r="G22" s="17">
        <f>G20</f>
        <v>-60198</v>
      </c>
      <c r="H22" s="17">
        <f>SUM(E21:G22)</f>
        <v>-75231</v>
      </c>
      <c r="I22" s="17">
        <f>I20+I19</f>
        <v>-75231</v>
      </c>
      <c r="J22" s="16"/>
      <c r="K22" s="16"/>
      <c r="L22" s="17">
        <f>I22+J21</f>
        <v>-33905</v>
      </c>
    </row>
    <row r="23" spans="2:12" ht="12.75">
      <c r="B23" s="67" t="s">
        <v>101</v>
      </c>
      <c r="C23" s="67"/>
      <c r="D23" s="67"/>
      <c r="E23" s="17">
        <f>E15+E22</f>
        <v>376903</v>
      </c>
      <c r="F23" s="17">
        <f>F15+F18+F21</f>
        <v>419411</v>
      </c>
      <c r="G23" s="17">
        <f>G22</f>
        <v>-60198</v>
      </c>
      <c r="H23" s="17">
        <f>SUM(E23:G23)</f>
        <v>736116</v>
      </c>
      <c r="I23" s="17">
        <f>I15+I18+I22</f>
        <v>736116</v>
      </c>
      <c r="J23" s="17">
        <f>J15+J18+J21-J22</f>
        <v>213762</v>
      </c>
      <c r="K23" s="17">
        <f>K15+K18+K21-K22</f>
        <v>26336</v>
      </c>
      <c r="L23" s="17">
        <f>I23+J23-K23</f>
        <v>923542</v>
      </c>
    </row>
    <row r="25" ht="12.75">
      <c r="E25">
        <f>23884-39548</f>
        <v>-15664</v>
      </c>
    </row>
  </sheetData>
  <mergeCells count="26"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K7:K9"/>
    <mergeCell ref="L7:L9"/>
    <mergeCell ref="B10:D10"/>
    <mergeCell ref="B11:D11"/>
    <mergeCell ref="B5:L5"/>
    <mergeCell ref="B6:D9"/>
    <mergeCell ref="E6:H6"/>
    <mergeCell ref="I6:L6"/>
    <mergeCell ref="E7:E9"/>
    <mergeCell ref="F7:F9"/>
    <mergeCell ref="G7:G9"/>
    <mergeCell ref="H7:H9"/>
    <mergeCell ref="I7:I9"/>
    <mergeCell ref="J7:J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7"/>
  <sheetViews>
    <sheetView tabSelected="1" zoomScaleSheetLayoutView="115" workbookViewId="0" topLeftCell="A1">
      <selection activeCell="A99" sqref="A99"/>
    </sheetView>
  </sheetViews>
  <sheetFormatPr defaultColWidth="9.140625" defaultRowHeight="12.75"/>
  <cols>
    <col min="1" max="1" width="9.8515625" style="0" customWidth="1"/>
    <col min="2" max="2" width="9.57421875" style="0" customWidth="1"/>
    <col min="3" max="4" width="9.7109375" style="0" customWidth="1"/>
    <col min="5" max="5" width="8.140625" style="0" customWidth="1"/>
    <col min="6" max="6" width="8.28125" style="0" customWidth="1"/>
    <col min="7" max="7" width="10.140625" style="0" customWidth="1"/>
    <col min="8" max="8" width="10.7109375" style="0" customWidth="1"/>
    <col min="9" max="9" width="9.8515625" style="0" customWidth="1"/>
    <col min="10" max="11" width="8.140625" style="0" customWidth="1"/>
    <col min="12" max="12" width="8.28125" style="0" customWidth="1"/>
    <col min="13" max="13" width="7.7109375" style="0" customWidth="1"/>
  </cols>
  <sheetData>
    <row r="1" spans="1:17" ht="30" customHeight="1">
      <c r="A1" s="126" t="s">
        <v>165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5"/>
      <c r="M1" s="5"/>
      <c r="N1" s="5"/>
      <c r="O1" s="5"/>
      <c r="P1" s="5"/>
      <c r="Q1" s="5"/>
    </row>
    <row r="2" spans="1:17" ht="12.75">
      <c r="A2" s="58" t="s">
        <v>163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"/>
      <c r="M2" s="5"/>
      <c r="N2" s="5"/>
      <c r="O2" s="5"/>
      <c r="P2" s="5"/>
      <c r="Q2" s="5"/>
    </row>
    <row r="3" spans="1:17" ht="12.75">
      <c r="A3" s="116" t="s">
        <v>162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5"/>
      <c r="M3" s="5"/>
      <c r="N3" s="5"/>
      <c r="O3" s="5"/>
      <c r="P3" s="5"/>
      <c r="Q3" s="5"/>
    </row>
    <row r="4" spans="1:17" ht="12.75">
      <c r="A4" s="6" t="s">
        <v>0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1.25">
      <c r="A5" s="7" t="s">
        <v>1</v>
      </c>
      <c r="B5" s="8"/>
      <c r="C5" s="9"/>
      <c r="D5" s="8" t="s">
        <v>164</v>
      </c>
      <c r="E5" s="8"/>
      <c r="F5" s="9"/>
      <c r="G5" s="7" t="s">
        <v>4</v>
      </c>
      <c r="H5" s="9"/>
      <c r="I5" s="7">
        <v>17076841</v>
      </c>
      <c r="J5" s="8"/>
      <c r="K5" s="9"/>
      <c r="L5" s="10"/>
      <c r="M5" s="10"/>
      <c r="N5" s="10"/>
      <c r="O5" s="10"/>
      <c r="P5" s="10"/>
      <c r="Q5" s="10"/>
    </row>
    <row r="6" spans="1:17" s="1" customFormat="1" ht="11.25">
      <c r="A6" s="7" t="s">
        <v>2</v>
      </c>
      <c r="B6" s="8"/>
      <c r="C6" s="9"/>
      <c r="D6" s="7" t="s">
        <v>159</v>
      </c>
      <c r="E6" s="8"/>
      <c r="F6" s="9"/>
      <c r="G6" s="7" t="s">
        <v>3</v>
      </c>
      <c r="H6" s="9"/>
      <c r="I6" s="11">
        <v>100002313</v>
      </c>
      <c r="J6" s="12"/>
      <c r="K6" s="13"/>
      <c r="L6" s="10"/>
      <c r="M6" s="10"/>
      <c r="N6" s="10"/>
      <c r="O6" s="10"/>
      <c r="P6" s="10"/>
      <c r="Q6" s="10"/>
    </row>
    <row r="7" spans="1:1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14" t="s">
        <v>5</v>
      </c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117" t="s">
        <v>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5"/>
      <c r="M9" s="5"/>
      <c r="N9" s="5"/>
      <c r="O9" s="5"/>
      <c r="P9" s="5"/>
      <c r="Q9" s="5"/>
    </row>
    <row r="10" spans="1:17" ht="12.75">
      <c r="A10" s="132" t="s">
        <v>7</v>
      </c>
      <c r="B10" s="133"/>
      <c r="C10" s="133"/>
      <c r="D10" s="134"/>
      <c r="E10" s="15" t="s">
        <v>9</v>
      </c>
      <c r="F10" s="15" t="s">
        <v>160</v>
      </c>
      <c r="G10" s="133" t="s">
        <v>10</v>
      </c>
      <c r="H10" s="133"/>
      <c r="I10" s="134"/>
      <c r="J10" s="15" t="s">
        <v>9</v>
      </c>
      <c r="K10" s="15" t="s">
        <v>160</v>
      </c>
      <c r="L10" s="5"/>
      <c r="M10" s="5"/>
      <c r="N10" s="5"/>
      <c r="O10" s="5"/>
      <c r="P10" s="5"/>
      <c r="Q10" s="5"/>
    </row>
    <row r="11" spans="1:17" ht="12.75">
      <c r="A11" s="7" t="s">
        <v>174</v>
      </c>
      <c r="B11" s="8"/>
      <c r="C11" s="8"/>
      <c r="D11" s="9"/>
      <c r="E11" s="16">
        <v>646892</v>
      </c>
      <c r="F11" s="16">
        <v>1224019</v>
      </c>
      <c r="G11" s="89" t="s">
        <v>11</v>
      </c>
      <c r="H11" s="89"/>
      <c r="I11" s="90"/>
      <c r="J11" s="2"/>
      <c r="K11" s="2"/>
      <c r="L11" s="5"/>
      <c r="M11" s="5"/>
      <c r="N11" s="5"/>
      <c r="O11" s="5"/>
      <c r="P11" s="5"/>
      <c r="Q11" s="5"/>
    </row>
    <row r="12" spans="1:17" ht="12.75">
      <c r="A12" s="64" t="s">
        <v>12</v>
      </c>
      <c r="B12" s="65"/>
      <c r="C12" s="65"/>
      <c r="D12" s="66"/>
      <c r="E12" s="71">
        <v>249887</v>
      </c>
      <c r="F12" s="71">
        <v>651716</v>
      </c>
      <c r="G12" s="119" t="s">
        <v>13</v>
      </c>
      <c r="H12" s="119"/>
      <c r="I12" s="79"/>
      <c r="J12" s="2">
        <f>84990+40000</f>
        <v>124990</v>
      </c>
      <c r="K12" s="2">
        <v>125504</v>
      </c>
      <c r="L12" s="5"/>
      <c r="M12" s="5"/>
      <c r="N12" s="5"/>
      <c r="O12" s="5"/>
      <c r="P12" s="5"/>
      <c r="Q12" s="5"/>
    </row>
    <row r="13" spans="1:17" ht="12.75">
      <c r="A13" s="120"/>
      <c r="B13" s="121"/>
      <c r="C13" s="121"/>
      <c r="D13" s="122"/>
      <c r="E13" s="85"/>
      <c r="F13" s="85"/>
      <c r="G13" s="119" t="s">
        <v>14</v>
      </c>
      <c r="H13" s="119"/>
      <c r="I13" s="79"/>
      <c r="J13" s="2">
        <v>1354698</v>
      </c>
      <c r="K13" s="2">
        <v>2351934</v>
      </c>
      <c r="L13" s="5"/>
      <c r="M13" s="5"/>
      <c r="N13" s="5"/>
      <c r="O13" s="5"/>
      <c r="P13" s="5"/>
      <c r="Q13" s="5"/>
    </row>
    <row r="14" spans="1:17" ht="12.75">
      <c r="A14" s="123"/>
      <c r="B14" s="124"/>
      <c r="C14" s="124"/>
      <c r="D14" s="125"/>
      <c r="E14" s="72"/>
      <c r="F14" s="72"/>
      <c r="G14" s="119" t="s">
        <v>15</v>
      </c>
      <c r="H14" s="119"/>
      <c r="I14" s="79"/>
      <c r="J14" s="2">
        <v>2478</v>
      </c>
      <c r="K14" s="2">
        <v>2041</v>
      </c>
      <c r="L14" s="5"/>
      <c r="M14" s="5"/>
      <c r="N14" s="5"/>
      <c r="O14" s="5"/>
      <c r="P14" s="5"/>
      <c r="Q14" s="5"/>
    </row>
    <row r="15" spans="1:17" ht="12.75">
      <c r="A15" s="118" t="s">
        <v>16</v>
      </c>
      <c r="B15" s="119"/>
      <c r="C15" s="119"/>
      <c r="D15" s="79"/>
      <c r="E15" s="16">
        <v>14157</v>
      </c>
      <c r="F15" s="16">
        <v>10376</v>
      </c>
      <c r="G15" s="119" t="s">
        <v>17</v>
      </c>
      <c r="H15" s="119"/>
      <c r="I15" s="79"/>
      <c r="J15" s="2">
        <v>0</v>
      </c>
      <c r="K15" s="2">
        <v>0</v>
      </c>
      <c r="L15" s="5"/>
      <c r="M15" s="5"/>
      <c r="N15" s="5"/>
      <c r="O15" s="5"/>
      <c r="P15" s="5"/>
      <c r="Q15" s="5"/>
    </row>
    <row r="16" spans="1:17" ht="12.75">
      <c r="A16" s="118" t="s">
        <v>18</v>
      </c>
      <c r="B16" s="119"/>
      <c r="C16" s="119"/>
      <c r="D16" s="79"/>
      <c r="E16" s="16">
        <v>121552</v>
      </c>
      <c r="F16" s="16">
        <v>181649</v>
      </c>
      <c r="G16" s="119" t="s">
        <v>19</v>
      </c>
      <c r="H16" s="119"/>
      <c r="I16" s="79"/>
      <c r="J16" s="2">
        <v>0</v>
      </c>
      <c r="K16" s="2">
        <v>0</v>
      </c>
      <c r="L16" s="5"/>
      <c r="M16" s="5"/>
      <c r="N16" s="5"/>
      <c r="O16" s="5"/>
      <c r="P16" s="5"/>
      <c r="Q16" s="5"/>
    </row>
    <row r="17" spans="1:17" ht="12.75">
      <c r="A17" s="118" t="s">
        <v>20</v>
      </c>
      <c r="B17" s="119"/>
      <c r="C17" s="119"/>
      <c r="D17" s="79"/>
      <c r="E17" s="16">
        <v>1076767</v>
      </c>
      <c r="F17" s="16">
        <v>800719</v>
      </c>
      <c r="G17" s="119" t="s">
        <v>21</v>
      </c>
      <c r="H17" s="119"/>
      <c r="I17" s="79"/>
      <c r="J17" s="2">
        <v>0</v>
      </c>
      <c r="K17" s="2">
        <v>0</v>
      </c>
      <c r="L17" s="5"/>
      <c r="M17" s="5"/>
      <c r="N17" s="5"/>
      <c r="O17" s="5"/>
      <c r="P17" s="5"/>
      <c r="Q17" s="5"/>
    </row>
    <row r="18" spans="1:17" ht="12.75">
      <c r="A18" s="63" t="s">
        <v>22</v>
      </c>
      <c r="B18" s="63"/>
      <c r="C18" s="63"/>
      <c r="D18" s="63"/>
      <c r="E18" s="16">
        <v>12996</v>
      </c>
      <c r="F18" s="16">
        <v>202934</v>
      </c>
      <c r="G18" s="79" t="s">
        <v>23</v>
      </c>
      <c r="H18" s="63"/>
      <c r="I18" s="63"/>
      <c r="J18" s="2">
        <v>0</v>
      </c>
      <c r="K18" s="2">
        <v>0</v>
      </c>
      <c r="L18" s="5"/>
      <c r="M18" s="5"/>
      <c r="N18" s="5"/>
      <c r="O18" s="5"/>
      <c r="P18" s="5"/>
      <c r="Q18" s="5"/>
    </row>
    <row r="19" spans="1:17" ht="12.75">
      <c r="A19" s="63" t="s">
        <v>24</v>
      </c>
      <c r="B19" s="63"/>
      <c r="C19" s="63"/>
      <c r="D19" s="63"/>
      <c r="E19" s="16">
        <v>0</v>
      </c>
      <c r="F19" s="16">
        <v>50599</v>
      </c>
      <c r="G19" s="79" t="s">
        <v>25</v>
      </c>
      <c r="H19" s="63"/>
      <c r="I19" s="63"/>
      <c r="J19" s="2">
        <v>39589</v>
      </c>
      <c r="K19" s="2">
        <v>35610</v>
      </c>
      <c r="L19" s="5"/>
      <c r="M19" s="5"/>
      <c r="N19" s="5"/>
      <c r="O19" s="5"/>
      <c r="P19" s="5"/>
      <c r="Q19" s="5"/>
    </row>
    <row r="20" spans="1:17" ht="12.75">
      <c r="A20" s="64" t="s">
        <v>26</v>
      </c>
      <c r="B20" s="65"/>
      <c r="C20" s="65"/>
      <c r="D20" s="66"/>
      <c r="E20" s="71">
        <v>51140</v>
      </c>
      <c r="F20" s="71">
        <v>1256</v>
      </c>
      <c r="G20" s="79" t="s">
        <v>27</v>
      </c>
      <c r="H20" s="63"/>
      <c r="I20" s="63"/>
      <c r="J20" s="2">
        <v>34976</v>
      </c>
      <c r="K20" s="2">
        <v>25888</v>
      </c>
      <c r="L20" s="5"/>
      <c r="M20" s="5"/>
      <c r="N20" s="5"/>
      <c r="O20" s="5"/>
      <c r="P20" s="5"/>
      <c r="Q20" s="5"/>
    </row>
    <row r="21" spans="1:17" ht="12.75">
      <c r="A21" s="123"/>
      <c r="B21" s="124"/>
      <c r="C21" s="124"/>
      <c r="D21" s="125"/>
      <c r="E21" s="72"/>
      <c r="F21" s="72"/>
      <c r="G21" s="79" t="s">
        <v>28</v>
      </c>
      <c r="H21" s="63"/>
      <c r="I21" s="63"/>
      <c r="J21" s="2">
        <v>0</v>
      </c>
      <c r="K21" s="2">
        <v>2686</v>
      </c>
      <c r="L21" s="5"/>
      <c r="M21" s="5"/>
      <c r="N21" s="5"/>
      <c r="O21" s="5"/>
      <c r="P21" s="5"/>
      <c r="Q21" s="5"/>
    </row>
    <row r="22" spans="1:17" ht="12.75">
      <c r="A22" s="63" t="s">
        <v>29</v>
      </c>
      <c r="B22" s="63"/>
      <c r="C22" s="63"/>
      <c r="D22" s="63"/>
      <c r="E22" s="16">
        <v>8334</v>
      </c>
      <c r="F22" s="16">
        <v>11474</v>
      </c>
      <c r="G22" s="89" t="s">
        <v>34</v>
      </c>
      <c r="H22" s="89"/>
      <c r="I22" s="90"/>
      <c r="J22" s="4">
        <f>SUM(J12:J21)</f>
        <v>1556731</v>
      </c>
      <c r="K22" s="4">
        <f>SUM(K12:K21)</f>
        <v>2543663</v>
      </c>
      <c r="L22" s="5"/>
      <c r="M22" s="5"/>
      <c r="N22" s="5"/>
      <c r="O22" s="5"/>
      <c r="P22" s="5"/>
      <c r="Q22" s="5"/>
    </row>
    <row r="23" spans="1:17" ht="12.75">
      <c r="A23" s="63" t="s">
        <v>30</v>
      </c>
      <c r="B23" s="63"/>
      <c r="C23" s="63"/>
      <c r="D23" s="63"/>
      <c r="E23" s="16">
        <v>285431</v>
      </c>
      <c r="F23" s="16">
        <v>407398</v>
      </c>
      <c r="G23" s="89" t="s">
        <v>35</v>
      </c>
      <c r="H23" s="89"/>
      <c r="I23" s="90"/>
      <c r="J23" s="2"/>
      <c r="K23" s="2"/>
      <c r="L23" s="20"/>
      <c r="M23" s="5"/>
      <c r="N23" s="5"/>
      <c r="O23" s="5"/>
      <c r="P23" s="5"/>
      <c r="Q23" s="5"/>
    </row>
    <row r="24" spans="1:17" ht="12.75">
      <c r="A24" s="63" t="s">
        <v>31</v>
      </c>
      <c r="B24" s="63"/>
      <c r="C24" s="63"/>
      <c r="D24" s="63"/>
      <c r="E24" s="16">
        <v>13117</v>
      </c>
      <c r="F24" s="16">
        <v>16798</v>
      </c>
      <c r="G24" s="79" t="s">
        <v>36</v>
      </c>
      <c r="H24" s="63"/>
      <c r="I24" s="63"/>
      <c r="J24" s="2">
        <v>917577</v>
      </c>
      <c r="K24" s="2">
        <f>998970+777</f>
        <v>999747</v>
      </c>
      <c r="L24" s="20"/>
      <c r="M24" s="5"/>
      <c r="N24" s="5"/>
      <c r="O24" s="5"/>
      <c r="P24" s="5"/>
      <c r="Q24" s="5"/>
    </row>
    <row r="25" spans="1:17" ht="12.75">
      <c r="A25" s="63" t="s">
        <v>32</v>
      </c>
      <c r="B25" s="63"/>
      <c r="C25" s="63"/>
      <c r="D25" s="63"/>
      <c r="E25" s="16">
        <v>0</v>
      </c>
      <c r="F25" s="16"/>
      <c r="G25" s="79" t="s">
        <v>37</v>
      </c>
      <c r="H25" s="63"/>
      <c r="I25" s="63"/>
      <c r="J25" s="2">
        <v>39870</v>
      </c>
      <c r="K25" s="2">
        <f>65942-777</f>
        <v>65165</v>
      </c>
      <c r="L25" s="20"/>
      <c r="M25" s="5"/>
      <c r="N25" s="5"/>
      <c r="O25" s="5"/>
      <c r="P25" s="5"/>
      <c r="Q25" s="5"/>
    </row>
    <row r="26" spans="1:17" ht="12.75">
      <c r="A26" s="88" t="s">
        <v>33</v>
      </c>
      <c r="B26" s="89"/>
      <c r="C26" s="89"/>
      <c r="D26" s="90"/>
      <c r="E26" s="17">
        <f>SUM(E11:E25)</f>
        <v>2480273</v>
      </c>
      <c r="F26" s="17">
        <f>SUM(F11:F25)</f>
        <v>3558938</v>
      </c>
      <c r="G26" s="79" t="s">
        <v>38</v>
      </c>
      <c r="H26" s="63"/>
      <c r="I26" s="63"/>
      <c r="J26" s="2">
        <v>33905</v>
      </c>
      <c r="K26" s="2">
        <v>49637</v>
      </c>
      <c r="L26" s="5"/>
      <c r="M26" s="5"/>
      <c r="N26" s="5"/>
      <c r="O26" s="5"/>
      <c r="P26" s="5"/>
      <c r="Q26" s="5"/>
    </row>
    <row r="27" spans="1:17" ht="12.75">
      <c r="A27" s="18"/>
      <c r="B27" s="18"/>
      <c r="C27" s="18"/>
      <c r="D27" s="18"/>
      <c r="E27" s="18"/>
      <c r="F27" s="19"/>
      <c r="G27" s="89" t="s">
        <v>39</v>
      </c>
      <c r="H27" s="89"/>
      <c r="I27" s="90"/>
      <c r="J27" s="4">
        <f>J24+J25-J26</f>
        <v>923542</v>
      </c>
      <c r="K27" s="4">
        <f>K24+K25-K26</f>
        <v>1015275</v>
      </c>
      <c r="L27" s="5"/>
      <c r="M27" s="5"/>
      <c r="N27" s="5"/>
      <c r="O27" s="5"/>
      <c r="P27" s="5"/>
      <c r="Q27" s="5"/>
    </row>
    <row r="28" spans="1:17" ht="12.75">
      <c r="A28" s="109" t="s">
        <v>41</v>
      </c>
      <c r="B28" s="109"/>
      <c r="C28" s="109"/>
      <c r="D28" s="109"/>
      <c r="E28" s="109"/>
      <c r="F28" s="113"/>
      <c r="G28" s="89" t="s">
        <v>40</v>
      </c>
      <c r="H28" s="89"/>
      <c r="I28" s="90"/>
      <c r="J28" s="4">
        <f>J27+J22</f>
        <v>2480273</v>
      </c>
      <c r="K28" s="4">
        <f>K27+K22</f>
        <v>3558938</v>
      </c>
      <c r="L28" s="5"/>
      <c r="M28" s="5"/>
      <c r="N28" s="5"/>
      <c r="O28" s="5"/>
      <c r="P28" s="5"/>
      <c r="Q28" s="5"/>
    </row>
    <row r="29" spans="1:17" ht="12.75">
      <c r="A29" s="98" t="s">
        <v>42</v>
      </c>
      <c r="B29" s="93"/>
      <c r="C29" s="93"/>
      <c r="D29" s="94"/>
      <c r="E29" s="114" t="s">
        <v>9</v>
      </c>
      <c r="F29" s="114" t="s">
        <v>160</v>
      </c>
      <c r="G29" s="89" t="s">
        <v>43</v>
      </c>
      <c r="H29" s="89"/>
      <c r="I29" s="90"/>
      <c r="J29" s="4">
        <v>2216712</v>
      </c>
      <c r="K29" s="4">
        <v>2473948</v>
      </c>
      <c r="L29" s="5"/>
      <c r="M29" s="5"/>
      <c r="N29" s="5"/>
      <c r="O29" s="5"/>
      <c r="P29" s="5"/>
      <c r="Q29" s="5"/>
    </row>
    <row r="30" spans="1:17" ht="12.75">
      <c r="A30" s="99"/>
      <c r="B30" s="95"/>
      <c r="C30" s="95"/>
      <c r="D30" s="96"/>
      <c r="E30" s="115"/>
      <c r="F30" s="11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63" t="s">
        <v>105</v>
      </c>
      <c r="B31" s="63"/>
      <c r="C31" s="63"/>
      <c r="D31" s="63"/>
      <c r="E31" s="2">
        <v>447952</v>
      </c>
      <c r="F31" s="2">
        <v>468340</v>
      </c>
      <c r="G31" s="109" t="s">
        <v>45</v>
      </c>
      <c r="H31" s="58"/>
      <c r="I31" s="58"/>
      <c r="J31" s="58"/>
      <c r="K31" s="58"/>
      <c r="L31" s="5"/>
      <c r="M31" s="5"/>
      <c r="N31" s="5"/>
      <c r="O31" s="5"/>
      <c r="P31" s="5"/>
      <c r="Q31" s="5"/>
    </row>
    <row r="32" spans="1:17" ht="12.75">
      <c r="A32" s="63" t="s">
        <v>106</v>
      </c>
      <c r="B32" s="63"/>
      <c r="C32" s="63"/>
      <c r="D32" s="63"/>
      <c r="E32" s="2">
        <v>336042</v>
      </c>
      <c r="F32" s="2">
        <v>461820</v>
      </c>
      <c r="G32" s="93" t="s">
        <v>46</v>
      </c>
      <c r="H32" s="93"/>
      <c r="I32" s="94"/>
      <c r="J32" s="69" t="s">
        <v>9</v>
      </c>
      <c r="K32" s="69" t="s">
        <v>160</v>
      </c>
      <c r="L32" s="5"/>
      <c r="M32" s="5"/>
      <c r="N32" s="5"/>
      <c r="O32" s="5"/>
      <c r="P32" s="5"/>
      <c r="Q32" s="5"/>
    </row>
    <row r="33" spans="1:17" ht="12.75">
      <c r="A33" s="107" t="s">
        <v>47</v>
      </c>
      <c r="B33" s="81"/>
      <c r="C33" s="81"/>
      <c r="D33" s="82"/>
      <c r="E33" s="97">
        <f>E31-E32</f>
        <v>111910</v>
      </c>
      <c r="F33" s="97">
        <f>F31-F32</f>
        <v>6520</v>
      </c>
      <c r="G33" s="95"/>
      <c r="H33" s="95"/>
      <c r="I33" s="96"/>
      <c r="J33" s="70"/>
      <c r="K33" s="70"/>
      <c r="L33" s="5"/>
      <c r="M33" s="5"/>
      <c r="N33" s="5"/>
      <c r="O33" s="5"/>
      <c r="P33" s="5"/>
      <c r="Q33" s="5"/>
    </row>
    <row r="34" spans="1:17" ht="12.75">
      <c r="A34" s="110"/>
      <c r="B34" s="111"/>
      <c r="C34" s="111"/>
      <c r="D34" s="112"/>
      <c r="E34" s="97"/>
      <c r="F34" s="97"/>
      <c r="G34" s="79" t="s">
        <v>48</v>
      </c>
      <c r="H34" s="63"/>
      <c r="I34" s="63"/>
      <c r="J34" s="16">
        <v>190893</v>
      </c>
      <c r="K34" s="16">
        <v>202238</v>
      </c>
      <c r="L34" s="5"/>
      <c r="M34" s="5"/>
      <c r="N34" s="5"/>
      <c r="O34" s="5"/>
      <c r="P34" s="5"/>
      <c r="Q34" s="5"/>
    </row>
    <row r="35" spans="1:17" ht="12.75">
      <c r="A35" s="108"/>
      <c r="B35" s="83"/>
      <c r="C35" s="83"/>
      <c r="D35" s="84"/>
      <c r="E35" s="97"/>
      <c r="F35" s="97"/>
      <c r="G35" s="79" t="s">
        <v>49</v>
      </c>
      <c r="H35" s="63"/>
      <c r="I35" s="63"/>
      <c r="J35" s="16">
        <v>17338</v>
      </c>
      <c r="K35" s="16">
        <v>22317</v>
      </c>
      <c r="L35" s="5"/>
      <c r="M35" s="5"/>
      <c r="N35" s="5"/>
      <c r="O35" s="5"/>
      <c r="P35" s="5"/>
      <c r="Q35" s="5"/>
    </row>
    <row r="36" spans="1:17" ht="12.75">
      <c r="A36" s="107" t="s">
        <v>50</v>
      </c>
      <c r="B36" s="81"/>
      <c r="C36" s="81"/>
      <c r="D36" s="82"/>
      <c r="E36" s="97">
        <v>725757</v>
      </c>
      <c r="F36" s="97">
        <v>1292594</v>
      </c>
      <c r="G36" s="80" t="s">
        <v>54</v>
      </c>
      <c r="H36" s="67"/>
      <c r="I36" s="67"/>
      <c r="J36" s="17">
        <f>J34-J35</f>
        <v>173555</v>
      </c>
      <c r="K36" s="17">
        <f>K34-K35</f>
        <v>179921</v>
      </c>
      <c r="L36" s="5"/>
      <c r="M36" s="5"/>
      <c r="N36" s="5"/>
      <c r="O36" s="5"/>
      <c r="P36" s="5"/>
      <c r="Q36" s="5"/>
    </row>
    <row r="37" spans="1:17" ht="12.75">
      <c r="A37" s="108"/>
      <c r="B37" s="83"/>
      <c r="C37" s="83"/>
      <c r="D37" s="84"/>
      <c r="E37" s="97"/>
      <c r="F37" s="97"/>
      <c r="G37" s="79" t="s">
        <v>55</v>
      </c>
      <c r="H37" s="63"/>
      <c r="I37" s="63"/>
      <c r="J37" s="16">
        <v>217092</v>
      </c>
      <c r="K37" s="16">
        <v>174407</v>
      </c>
      <c r="L37" s="5"/>
      <c r="M37" s="5"/>
      <c r="N37" s="5"/>
      <c r="O37" s="5"/>
      <c r="P37" s="5"/>
      <c r="Q37" s="5"/>
    </row>
    <row r="38" spans="1:17" ht="12.75">
      <c r="A38" s="107" t="s">
        <v>51</v>
      </c>
      <c r="B38" s="81"/>
      <c r="C38" s="81"/>
      <c r="D38" s="82"/>
      <c r="E38" s="97">
        <v>447191</v>
      </c>
      <c r="F38" s="97">
        <v>698174</v>
      </c>
      <c r="G38" s="79" t="s">
        <v>56</v>
      </c>
      <c r="H38" s="63"/>
      <c r="I38" s="63"/>
      <c r="J38" s="16">
        <v>26664</v>
      </c>
      <c r="K38" s="16">
        <v>29108</v>
      </c>
      <c r="L38" s="5"/>
      <c r="M38" s="5"/>
      <c r="N38" s="5"/>
      <c r="O38" s="5"/>
      <c r="P38" s="5"/>
      <c r="Q38" s="5"/>
    </row>
    <row r="39" spans="1:17" ht="12.75">
      <c r="A39" s="108"/>
      <c r="B39" s="83"/>
      <c r="C39" s="83"/>
      <c r="D39" s="84"/>
      <c r="E39" s="97"/>
      <c r="F39" s="97"/>
      <c r="G39" s="80" t="s">
        <v>57</v>
      </c>
      <c r="H39" s="67"/>
      <c r="I39" s="67"/>
      <c r="J39" s="17">
        <f>J37-J38</f>
        <v>190428</v>
      </c>
      <c r="K39" s="17">
        <f>K37-K38</f>
        <v>145299</v>
      </c>
      <c r="L39" s="5"/>
      <c r="M39" s="5"/>
      <c r="N39" s="5"/>
      <c r="O39" s="5"/>
      <c r="P39" s="5"/>
      <c r="Q39" s="5"/>
    </row>
    <row r="40" spans="1:17" ht="12.75">
      <c r="A40" s="100" t="s">
        <v>52</v>
      </c>
      <c r="B40" s="101"/>
      <c r="C40" s="101"/>
      <c r="D40" s="102"/>
      <c r="E40" s="97">
        <f>E33+E36-E38</f>
        <v>390476</v>
      </c>
      <c r="F40" s="97">
        <f>F33+F36-F38</f>
        <v>600940</v>
      </c>
      <c r="G40" s="79" t="s">
        <v>59</v>
      </c>
      <c r="H40" s="63"/>
      <c r="I40" s="63"/>
      <c r="J40" s="16">
        <v>0</v>
      </c>
      <c r="K40" s="16">
        <v>27162</v>
      </c>
      <c r="L40" s="5"/>
      <c r="M40" s="5"/>
      <c r="N40" s="5"/>
      <c r="O40" s="5"/>
      <c r="P40" s="5"/>
      <c r="Q40" s="5"/>
    </row>
    <row r="41" spans="1:17" ht="12.75">
      <c r="A41" s="103"/>
      <c r="B41" s="104"/>
      <c r="C41" s="104"/>
      <c r="D41" s="105"/>
      <c r="E41" s="97"/>
      <c r="F41" s="97"/>
      <c r="G41" s="81" t="s">
        <v>58</v>
      </c>
      <c r="H41" s="81"/>
      <c r="I41" s="82"/>
      <c r="J41" s="71">
        <v>105545</v>
      </c>
      <c r="K41" s="71">
        <v>93088</v>
      </c>
      <c r="L41" s="5"/>
      <c r="M41" s="5"/>
      <c r="N41" s="5"/>
      <c r="O41" s="5"/>
      <c r="P41" s="5"/>
      <c r="Q41" s="5"/>
    </row>
    <row r="42" spans="1:17" ht="12.75">
      <c r="A42" s="100" t="s">
        <v>53</v>
      </c>
      <c r="B42" s="101"/>
      <c r="C42" s="101"/>
      <c r="D42" s="102"/>
      <c r="E42" s="106">
        <f>E40</f>
        <v>390476</v>
      </c>
      <c r="F42" s="106">
        <f>F40</f>
        <v>600940</v>
      </c>
      <c r="G42" s="83"/>
      <c r="H42" s="83"/>
      <c r="I42" s="84"/>
      <c r="J42" s="72"/>
      <c r="K42" s="72"/>
      <c r="L42" s="5"/>
      <c r="M42" s="5"/>
      <c r="N42" s="5"/>
      <c r="O42" s="5"/>
      <c r="P42" s="5"/>
      <c r="Q42" s="5"/>
    </row>
    <row r="43" spans="1:17" ht="12.75">
      <c r="A43" s="103"/>
      <c r="B43" s="104"/>
      <c r="C43" s="104"/>
      <c r="D43" s="105"/>
      <c r="E43" s="106"/>
      <c r="F43" s="106"/>
      <c r="G43" s="79" t="s">
        <v>60</v>
      </c>
      <c r="H43" s="63"/>
      <c r="I43" s="63"/>
      <c r="J43" s="16">
        <v>0</v>
      </c>
      <c r="K43" s="16">
        <v>0</v>
      </c>
      <c r="L43" s="5"/>
      <c r="M43" s="5"/>
      <c r="N43" s="5"/>
      <c r="O43" s="5"/>
      <c r="P43" s="5"/>
      <c r="Q43" s="5"/>
    </row>
    <row r="44" spans="1:17" ht="12.75">
      <c r="A44" s="98" t="s">
        <v>61</v>
      </c>
      <c r="B44" s="93"/>
      <c r="C44" s="93"/>
      <c r="D44" s="94"/>
      <c r="E44" s="130"/>
      <c r="F44" s="130"/>
      <c r="G44" s="79" t="s">
        <v>65</v>
      </c>
      <c r="H44" s="63"/>
      <c r="I44" s="63"/>
      <c r="J44" s="16">
        <v>23761</v>
      </c>
      <c r="K44" s="16">
        <v>73641</v>
      </c>
      <c r="L44" s="5"/>
      <c r="M44" s="5"/>
      <c r="N44" s="5"/>
      <c r="O44" s="5"/>
      <c r="P44" s="5"/>
      <c r="Q44" s="5"/>
    </row>
    <row r="45" spans="1:17" ht="12.75">
      <c r="A45" s="99"/>
      <c r="B45" s="95"/>
      <c r="C45" s="95"/>
      <c r="D45" s="96"/>
      <c r="E45" s="131"/>
      <c r="F45" s="131"/>
      <c r="G45" s="81" t="s">
        <v>66</v>
      </c>
      <c r="H45" s="81"/>
      <c r="I45" s="82"/>
      <c r="J45" s="71">
        <v>155873</v>
      </c>
      <c r="K45" s="71">
        <v>117239</v>
      </c>
      <c r="L45" s="5"/>
      <c r="M45" s="5"/>
      <c r="N45" s="5"/>
      <c r="O45" s="5"/>
      <c r="P45" s="5"/>
      <c r="Q45" s="5"/>
    </row>
    <row r="46" spans="1:17" ht="12.75">
      <c r="A46" s="63" t="s">
        <v>62</v>
      </c>
      <c r="B46" s="63"/>
      <c r="C46" s="63"/>
      <c r="D46" s="63"/>
      <c r="E46" s="2">
        <v>0</v>
      </c>
      <c r="F46" s="2">
        <v>52698</v>
      </c>
      <c r="G46" s="83"/>
      <c r="H46" s="83"/>
      <c r="I46" s="84"/>
      <c r="J46" s="72"/>
      <c r="K46" s="72"/>
      <c r="L46" s="5"/>
      <c r="M46" s="5"/>
      <c r="N46" s="5"/>
      <c r="O46" s="5"/>
      <c r="P46" s="5"/>
      <c r="Q46" s="5"/>
    </row>
    <row r="47" spans="1:17" ht="12.75">
      <c r="A47" s="63" t="s">
        <v>44</v>
      </c>
      <c r="B47" s="63"/>
      <c r="C47" s="63"/>
      <c r="D47" s="63"/>
      <c r="E47" s="2">
        <v>56573</v>
      </c>
      <c r="F47" s="2">
        <v>128005</v>
      </c>
      <c r="G47" s="79" t="s">
        <v>67</v>
      </c>
      <c r="H47" s="63"/>
      <c r="I47" s="63"/>
      <c r="J47" s="16">
        <v>301716</v>
      </c>
      <c r="K47" s="16">
        <v>434652</v>
      </c>
      <c r="L47" s="5"/>
      <c r="M47" s="5"/>
      <c r="N47" s="5"/>
      <c r="O47" s="5"/>
      <c r="P47" s="5"/>
      <c r="Q47" s="5"/>
    </row>
    <row r="48" spans="1:17" ht="12.75">
      <c r="A48" s="67" t="s">
        <v>63</v>
      </c>
      <c r="B48" s="67"/>
      <c r="C48" s="67"/>
      <c r="D48" s="67"/>
      <c r="E48" s="4">
        <f>E46-E47</f>
        <v>-56573</v>
      </c>
      <c r="F48" s="4">
        <f>F46-F47</f>
        <v>-75307</v>
      </c>
      <c r="G48" s="81" t="s">
        <v>68</v>
      </c>
      <c r="H48" s="81"/>
      <c r="I48" s="82"/>
      <c r="J48" s="71">
        <f>5244-4</f>
        <v>5240</v>
      </c>
      <c r="K48" s="71">
        <v>19065</v>
      </c>
      <c r="L48" s="5"/>
      <c r="M48" s="5"/>
      <c r="N48" s="5"/>
      <c r="O48" s="5"/>
      <c r="P48" s="5"/>
      <c r="Q48" s="5"/>
    </row>
    <row r="49" spans="1:17" ht="12.75">
      <c r="A49" s="98" t="s">
        <v>64</v>
      </c>
      <c r="B49" s="93"/>
      <c r="C49" s="93"/>
      <c r="D49" s="94"/>
      <c r="E49" s="97"/>
      <c r="F49" s="97"/>
      <c r="G49" s="83"/>
      <c r="H49" s="83"/>
      <c r="I49" s="84"/>
      <c r="J49" s="72"/>
      <c r="K49" s="72"/>
      <c r="L49" s="5"/>
      <c r="M49" s="5"/>
      <c r="N49" s="5"/>
      <c r="O49" s="5"/>
      <c r="P49" s="5"/>
      <c r="Q49" s="5"/>
    </row>
    <row r="50" spans="1:17" ht="12.75" customHeight="1">
      <c r="A50" s="99"/>
      <c r="B50" s="95"/>
      <c r="C50" s="95"/>
      <c r="D50" s="96"/>
      <c r="E50" s="97"/>
      <c r="F50" s="97"/>
      <c r="G50" s="93" t="s">
        <v>69</v>
      </c>
      <c r="H50" s="93"/>
      <c r="I50" s="94"/>
      <c r="J50" s="97">
        <f>J36+J39+J41+J44-J45-J47+J48</f>
        <v>40940</v>
      </c>
      <c r="K50" s="97">
        <f>K36+K39+K41+K44-K45-K47+K48+K40</f>
        <v>-13715</v>
      </c>
      <c r="L50" s="3"/>
      <c r="M50" s="5"/>
      <c r="N50" s="5"/>
      <c r="O50" s="5"/>
      <c r="P50" s="5"/>
      <c r="Q50" s="5"/>
    </row>
    <row r="51" spans="1:17" ht="12.75">
      <c r="A51" s="63" t="s">
        <v>107</v>
      </c>
      <c r="B51" s="63"/>
      <c r="C51" s="63"/>
      <c r="D51" s="63"/>
      <c r="E51" s="2">
        <v>158117</v>
      </c>
      <c r="F51" s="2">
        <v>89627</v>
      </c>
      <c r="G51" s="95"/>
      <c r="H51" s="95"/>
      <c r="I51" s="96"/>
      <c r="J51" s="97"/>
      <c r="K51" s="97"/>
      <c r="L51" s="3"/>
      <c r="M51" s="5"/>
      <c r="N51" s="5"/>
      <c r="O51" s="5"/>
      <c r="P51" s="5"/>
      <c r="Q51" s="5"/>
    </row>
    <row r="52" spans="1:17" ht="12.75">
      <c r="A52" s="63" t="s">
        <v>108</v>
      </c>
      <c r="B52" s="63"/>
      <c r="C52" s="63"/>
      <c r="D52" s="63"/>
      <c r="E52" s="2">
        <v>1758</v>
      </c>
      <c r="F52" s="2">
        <v>55426</v>
      </c>
      <c r="G52" s="89" t="s">
        <v>76</v>
      </c>
      <c r="H52" s="89"/>
      <c r="I52" s="90"/>
      <c r="J52" s="17"/>
      <c r="K52" s="17"/>
      <c r="L52" s="5"/>
      <c r="M52" s="5"/>
      <c r="N52" s="5"/>
      <c r="O52" s="5"/>
      <c r="P52" s="5"/>
      <c r="Q52" s="5"/>
    </row>
    <row r="53" spans="1:17" ht="12.75">
      <c r="A53" s="67" t="s">
        <v>63</v>
      </c>
      <c r="B53" s="67"/>
      <c r="C53" s="67"/>
      <c r="D53" s="67"/>
      <c r="E53" s="4">
        <f>E51-E52</f>
        <v>156359</v>
      </c>
      <c r="F53" s="4">
        <f>F51-F52</f>
        <v>34201</v>
      </c>
      <c r="G53" s="79" t="s">
        <v>77</v>
      </c>
      <c r="H53" s="63"/>
      <c r="I53" s="63"/>
      <c r="J53" s="16">
        <v>0</v>
      </c>
      <c r="K53" s="16">
        <v>0</v>
      </c>
      <c r="L53" s="5"/>
      <c r="M53" s="5"/>
      <c r="N53" s="5"/>
      <c r="O53" s="5"/>
      <c r="P53" s="5"/>
      <c r="Q53" s="5"/>
    </row>
    <row r="54" spans="1:17" ht="12.75">
      <c r="A54" s="88" t="s">
        <v>70</v>
      </c>
      <c r="B54" s="89"/>
      <c r="C54" s="89"/>
      <c r="D54" s="90"/>
      <c r="E54" s="4">
        <v>1331826</v>
      </c>
      <c r="F54" s="4">
        <v>1903259</v>
      </c>
      <c r="G54" s="79" t="s">
        <v>78</v>
      </c>
      <c r="H54" s="63"/>
      <c r="I54" s="63"/>
      <c r="J54" s="16">
        <v>0</v>
      </c>
      <c r="K54" s="16">
        <v>0</v>
      </c>
      <c r="L54" s="5"/>
      <c r="M54" s="5"/>
      <c r="N54" s="5"/>
      <c r="O54" s="5"/>
      <c r="P54" s="5"/>
      <c r="Q54" s="5"/>
    </row>
    <row r="55" spans="1:17" ht="12.75">
      <c r="A55" s="88" t="s">
        <v>71</v>
      </c>
      <c r="B55" s="89"/>
      <c r="C55" s="89"/>
      <c r="D55" s="90"/>
      <c r="E55" s="4">
        <v>-841564</v>
      </c>
      <c r="F55" s="4">
        <v>-1343425</v>
      </c>
      <c r="G55" s="80" t="s">
        <v>79</v>
      </c>
      <c r="H55" s="67"/>
      <c r="I55" s="67"/>
      <c r="J55" s="17">
        <f>J53-J54</f>
        <v>0</v>
      </c>
      <c r="K55" s="17">
        <f>K53-K54</f>
        <v>0</v>
      </c>
      <c r="L55" s="5"/>
      <c r="M55" s="5"/>
      <c r="N55" s="5"/>
      <c r="O55" s="5"/>
      <c r="P55" s="5"/>
      <c r="Q55" s="5"/>
    </row>
    <row r="56" spans="1:17" ht="12.75">
      <c r="A56" s="88" t="s">
        <v>72</v>
      </c>
      <c r="B56" s="89"/>
      <c r="C56" s="89"/>
      <c r="D56" s="90"/>
      <c r="E56" s="4">
        <v>490262</v>
      </c>
      <c r="F56" s="4">
        <v>559834</v>
      </c>
      <c r="G56" s="93" t="s">
        <v>80</v>
      </c>
      <c r="H56" s="93"/>
      <c r="I56" s="94"/>
      <c r="J56" s="91">
        <f>J50+J55</f>
        <v>40940</v>
      </c>
      <c r="K56" s="91">
        <f>K50+K55</f>
        <v>-13715</v>
      </c>
      <c r="L56" s="5"/>
      <c r="M56" s="5"/>
      <c r="N56" s="5"/>
      <c r="O56" s="5"/>
      <c r="P56" s="5"/>
      <c r="Q56" s="5"/>
    </row>
    <row r="57" spans="1:17" ht="12.75">
      <c r="A57" s="88" t="s">
        <v>73</v>
      </c>
      <c r="B57" s="89"/>
      <c r="C57" s="89"/>
      <c r="D57" s="90"/>
      <c r="E57" s="4">
        <v>134752</v>
      </c>
      <c r="F57" s="4">
        <v>647914</v>
      </c>
      <c r="G57" s="95"/>
      <c r="H57" s="95"/>
      <c r="I57" s="96"/>
      <c r="J57" s="92"/>
      <c r="K57" s="92"/>
      <c r="L57" s="5"/>
      <c r="M57" s="5"/>
      <c r="N57" s="5"/>
      <c r="O57" s="5"/>
      <c r="P57" s="5"/>
      <c r="Q57" s="5"/>
    </row>
    <row r="58" spans="1:17" ht="12.75">
      <c r="A58" s="88" t="s">
        <v>74</v>
      </c>
      <c r="B58" s="89"/>
      <c r="C58" s="89"/>
      <c r="D58" s="90"/>
      <c r="E58" s="4">
        <v>22900</v>
      </c>
      <c r="F58" s="4">
        <v>16171</v>
      </c>
      <c r="G58" s="79" t="s">
        <v>81</v>
      </c>
      <c r="H58" s="63"/>
      <c r="I58" s="63"/>
      <c r="J58" s="16">
        <v>0</v>
      </c>
      <c r="K58" s="16">
        <v>0</v>
      </c>
      <c r="L58" s="5"/>
      <c r="M58" s="5"/>
      <c r="N58" s="5"/>
      <c r="O58" s="5"/>
      <c r="P58" s="5"/>
      <c r="Q58" s="5"/>
    </row>
    <row r="59" spans="1:17" ht="12.75">
      <c r="A59" s="88" t="s">
        <v>75</v>
      </c>
      <c r="B59" s="89"/>
      <c r="C59" s="89"/>
      <c r="D59" s="90"/>
      <c r="E59" s="4">
        <v>647914</v>
      </c>
      <c r="F59" s="4">
        <v>1223919</v>
      </c>
      <c r="G59" s="89" t="s">
        <v>82</v>
      </c>
      <c r="H59" s="89"/>
      <c r="I59" s="90"/>
      <c r="J59" s="17">
        <f>J56</f>
        <v>40940</v>
      </c>
      <c r="K59" s="17">
        <f>K56-K58</f>
        <v>-13715</v>
      </c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20"/>
      <c r="K60" s="5"/>
      <c r="L60" s="5"/>
      <c r="M60" s="5"/>
      <c r="N60" s="5"/>
      <c r="O60" s="5"/>
      <c r="P60" s="5"/>
      <c r="Q60" s="5"/>
    </row>
    <row r="61" spans="1:17" ht="12.75">
      <c r="A61" s="58" t="s">
        <v>83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"/>
      <c r="M61" s="5"/>
      <c r="N61" s="5"/>
      <c r="O61" s="5"/>
      <c r="P61" s="5"/>
      <c r="Q61" s="5"/>
    </row>
    <row r="62" spans="1:17" ht="12.75">
      <c r="A62" s="59"/>
      <c r="B62" s="59"/>
      <c r="C62" s="59"/>
      <c r="D62" s="86" t="s">
        <v>9</v>
      </c>
      <c r="E62" s="86"/>
      <c r="F62" s="86"/>
      <c r="G62" s="86"/>
      <c r="H62" s="87" t="s">
        <v>160</v>
      </c>
      <c r="I62" s="86"/>
      <c r="J62" s="86"/>
      <c r="K62" s="86"/>
      <c r="L62" s="5"/>
      <c r="M62" s="5"/>
      <c r="N62" s="5"/>
      <c r="O62" s="5"/>
      <c r="P62" s="5"/>
      <c r="Q62" s="5"/>
    </row>
    <row r="63" spans="1:17" ht="12.75">
      <c r="A63" s="59"/>
      <c r="B63" s="59"/>
      <c r="C63" s="59"/>
      <c r="D63" s="73" t="s">
        <v>84</v>
      </c>
      <c r="E63" s="73" t="s">
        <v>85</v>
      </c>
      <c r="F63" s="73" t="s">
        <v>86</v>
      </c>
      <c r="G63" s="73" t="s">
        <v>87</v>
      </c>
      <c r="H63" s="76" t="s">
        <v>84</v>
      </c>
      <c r="I63" s="73" t="s">
        <v>85</v>
      </c>
      <c r="J63" s="73" t="s">
        <v>86</v>
      </c>
      <c r="K63" s="73" t="s">
        <v>87</v>
      </c>
      <c r="L63" s="5"/>
      <c r="M63" s="5"/>
      <c r="N63" s="5"/>
      <c r="O63" s="5"/>
      <c r="P63" s="5"/>
      <c r="Q63" s="5"/>
    </row>
    <row r="64" spans="1:17" ht="12.75">
      <c r="A64" s="59"/>
      <c r="B64" s="59"/>
      <c r="C64" s="59"/>
      <c r="D64" s="74"/>
      <c r="E64" s="74"/>
      <c r="F64" s="74"/>
      <c r="G64" s="74"/>
      <c r="H64" s="77"/>
      <c r="I64" s="74"/>
      <c r="J64" s="74"/>
      <c r="K64" s="74"/>
      <c r="L64" s="5"/>
      <c r="M64" s="5"/>
      <c r="N64" s="5"/>
      <c r="O64" s="5"/>
      <c r="P64" s="5"/>
      <c r="Q64" s="5"/>
    </row>
    <row r="65" spans="1:17" ht="12.75">
      <c r="A65" s="59"/>
      <c r="B65" s="59"/>
      <c r="C65" s="59"/>
      <c r="D65" s="75"/>
      <c r="E65" s="75"/>
      <c r="F65" s="75"/>
      <c r="G65" s="75"/>
      <c r="H65" s="78"/>
      <c r="I65" s="75"/>
      <c r="J65" s="75"/>
      <c r="K65" s="75"/>
      <c r="L65" s="5"/>
      <c r="M65" s="5"/>
      <c r="N65" s="5"/>
      <c r="O65" s="5"/>
      <c r="P65" s="5"/>
      <c r="Q65" s="5"/>
    </row>
    <row r="66" spans="1:17" ht="12.75">
      <c r="A66" s="63" t="s">
        <v>88</v>
      </c>
      <c r="B66" s="63"/>
      <c r="C66" s="63"/>
      <c r="D66" s="16">
        <v>802750</v>
      </c>
      <c r="E66" s="16">
        <v>140000</v>
      </c>
      <c r="F66" s="16">
        <v>-25950</v>
      </c>
      <c r="G66" s="16">
        <f>SUM(D66:F66)</f>
        <v>916800</v>
      </c>
      <c r="H66" s="55">
        <f>G66</f>
        <v>916800</v>
      </c>
      <c r="I66" s="16">
        <v>82170</v>
      </c>
      <c r="J66" s="16"/>
      <c r="K66" s="16">
        <f>H66+I66+J66</f>
        <v>998970</v>
      </c>
      <c r="L66" s="5"/>
      <c r="M66" s="5"/>
      <c r="N66" s="5"/>
      <c r="O66" s="5"/>
      <c r="P66" s="5"/>
      <c r="Q66" s="5"/>
    </row>
    <row r="67" spans="1:17" ht="12.75">
      <c r="A67" s="63" t="s">
        <v>89</v>
      </c>
      <c r="B67" s="63"/>
      <c r="C67" s="63"/>
      <c r="D67" s="16"/>
      <c r="E67" s="16"/>
      <c r="F67" s="16"/>
      <c r="G67" s="16"/>
      <c r="H67" s="55"/>
      <c r="I67" s="16"/>
      <c r="J67" s="16"/>
      <c r="K67" s="16"/>
      <c r="L67" s="5"/>
      <c r="M67" s="5"/>
      <c r="N67" s="5"/>
      <c r="O67" s="5"/>
      <c r="P67" s="5"/>
      <c r="Q67" s="5"/>
    </row>
    <row r="68" spans="1:17" ht="12.75">
      <c r="A68" s="63" t="s">
        <v>90</v>
      </c>
      <c r="B68" s="63"/>
      <c r="C68" s="63"/>
      <c r="D68" s="16">
        <v>777</v>
      </c>
      <c r="E68" s="16"/>
      <c r="F68" s="16"/>
      <c r="G68" s="16">
        <f>D68+E68-F68</f>
        <v>777</v>
      </c>
      <c r="H68" s="55">
        <v>777</v>
      </c>
      <c r="I68" s="16"/>
      <c r="J68" s="16"/>
      <c r="K68" s="16">
        <f>H68+I68+J68</f>
        <v>777</v>
      </c>
      <c r="L68" s="5"/>
      <c r="M68" s="5"/>
      <c r="N68" s="5"/>
      <c r="O68" s="5"/>
      <c r="P68" s="5"/>
      <c r="Q68" s="5"/>
    </row>
    <row r="69" spans="1:17" ht="12.75">
      <c r="A69" s="63" t="s">
        <v>91</v>
      </c>
      <c r="B69" s="63"/>
      <c r="C69" s="63"/>
      <c r="D69" s="16"/>
      <c r="E69" s="16"/>
      <c r="F69" s="16"/>
      <c r="G69" s="16"/>
      <c r="H69" s="55"/>
      <c r="I69" s="16"/>
      <c r="J69" s="16"/>
      <c r="K69" s="16"/>
      <c r="L69" s="5"/>
      <c r="M69" s="5"/>
      <c r="N69" s="5"/>
      <c r="O69" s="5"/>
      <c r="P69" s="5"/>
      <c r="Q69" s="5"/>
    </row>
    <row r="70" spans="1:17" ht="12.75">
      <c r="A70" s="63" t="s">
        <v>92</v>
      </c>
      <c r="B70" s="63"/>
      <c r="C70" s="63"/>
      <c r="D70" s="16"/>
      <c r="E70" s="16"/>
      <c r="F70" s="16"/>
      <c r="G70" s="16"/>
      <c r="H70" s="55"/>
      <c r="I70" s="16"/>
      <c r="J70" s="16"/>
      <c r="K70" s="16"/>
      <c r="L70" s="5"/>
      <c r="M70" s="5"/>
      <c r="N70" s="5"/>
      <c r="O70" s="5"/>
      <c r="P70" s="5"/>
      <c r="Q70" s="5"/>
    </row>
    <row r="71" spans="1:17" ht="12.75" customHeight="1">
      <c r="A71" s="64" t="s">
        <v>93</v>
      </c>
      <c r="B71" s="65"/>
      <c r="C71" s="66"/>
      <c r="D71" s="16">
        <f>SUM(D66:D70)</f>
        <v>803527</v>
      </c>
      <c r="E71" s="16">
        <f>SUM(E66:E70)</f>
        <v>140000</v>
      </c>
      <c r="F71" s="16">
        <f>SUM(F66:F70)</f>
        <v>-25950</v>
      </c>
      <c r="G71" s="16">
        <f>D71+E71+F71</f>
        <v>917577</v>
      </c>
      <c r="H71" s="55">
        <f>SUM(H66:H70)</f>
        <v>917577</v>
      </c>
      <c r="I71" s="16">
        <f>SUM(I66:I70)</f>
        <v>82170</v>
      </c>
      <c r="J71" s="16">
        <f>SUM(J66:J70)</f>
        <v>0</v>
      </c>
      <c r="K71" s="16">
        <f>H71+I71+J71</f>
        <v>999747</v>
      </c>
      <c r="L71" s="5"/>
      <c r="M71" s="5"/>
      <c r="N71" s="5"/>
      <c r="O71" s="5"/>
      <c r="P71" s="5"/>
      <c r="Q71" s="5"/>
    </row>
    <row r="72" spans="1:17" ht="12.75">
      <c r="A72" s="63" t="s">
        <v>94</v>
      </c>
      <c r="B72" s="63"/>
      <c r="C72" s="63"/>
      <c r="D72" s="16"/>
      <c r="E72" s="16">
        <v>32436</v>
      </c>
      <c r="F72" s="16"/>
      <c r="G72" s="16">
        <f>D72+E72-F72</f>
        <v>32436</v>
      </c>
      <c r="H72" s="55">
        <f>G72</f>
        <v>32436</v>
      </c>
      <c r="I72" s="16">
        <v>25964</v>
      </c>
      <c r="J72" s="16">
        <v>-295</v>
      </c>
      <c r="K72" s="16">
        <f>H72+I72+J72</f>
        <v>58105</v>
      </c>
      <c r="L72" s="5"/>
      <c r="M72" s="5"/>
      <c r="N72" s="5"/>
      <c r="O72" s="5"/>
      <c r="P72" s="5"/>
      <c r="Q72" s="5"/>
    </row>
    <row r="73" spans="1:17" ht="12.75">
      <c r="A73" s="63" t="s">
        <v>95</v>
      </c>
      <c r="B73" s="63"/>
      <c r="C73" s="63"/>
      <c r="D73" s="16">
        <v>7820</v>
      </c>
      <c r="E73" s="16"/>
      <c r="F73" s="16">
        <v>-386</v>
      </c>
      <c r="G73" s="16">
        <f>D73+E73+F73</f>
        <v>7434</v>
      </c>
      <c r="H73" s="55">
        <f>G73</f>
        <v>7434</v>
      </c>
      <c r="I73" s="16"/>
      <c r="J73" s="16">
        <v>-374</v>
      </c>
      <c r="K73" s="16">
        <f>H73+I73+J73</f>
        <v>7060</v>
      </c>
      <c r="L73" s="5"/>
      <c r="M73" s="5"/>
      <c r="N73" s="5"/>
      <c r="O73" s="5"/>
      <c r="P73" s="5"/>
      <c r="Q73" s="5"/>
    </row>
    <row r="74" spans="1:17" ht="12.75">
      <c r="A74" s="67" t="s">
        <v>96</v>
      </c>
      <c r="B74" s="67"/>
      <c r="C74" s="67"/>
      <c r="D74" s="17">
        <f>D72+D73</f>
        <v>7820</v>
      </c>
      <c r="E74" s="17">
        <f>E72+E73</f>
        <v>32436</v>
      </c>
      <c r="F74" s="17">
        <f>F72+F73</f>
        <v>-386</v>
      </c>
      <c r="G74" s="17">
        <f>D74+E74-F74</f>
        <v>40642</v>
      </c>
      <c r="H74" s="56">
        <f>H72+H73</f>
        <v>39870</v>
      </c>
      <c r="I74" s="17">
        <f>I72+I73</f>
        <v>25964</v>
      </c>
      <c r="J74" s="17">
        <f>J72+J73</f>
        <v>-669</v>
      </c>
      <c r="K74" s="17">
        <f>H74+I74-J74</f>
        <v>66503</v>
      </c>
      <c r="L74" s="5"/>
      <c r="M74" s="5"/>
      <c r="N74" s="5"/>
      <c r="O74" s="5"/>
      <c r="P74" s="5"/>
      <c r="Q74" s="5"/>
    </row>
    <row r="75" spans="1:17" ht="12.75">
      <c r="A75" s="63" t="s">
        <v>97</v>
      </c>
      <c r="B75" s="63"/>
      <c r="C75" s="63"/>
      <c r="D75" s="16"/>
      <c r="E75" s="16">
        <f>386+40940</f>
        <v>41326</v>
      </c>
      <c r="F75" s="16"/>
      <c r="G75" s="16">
        <f>SUM(D75:F75)</f>
        <v>41326</v>
      </c>
      <c r="H75" s="55">
        <f>G75</f>
        <v>41326</v>
      </c>
      <c r="I75" s="16"/>
      <c r="J75" s="16">
        <v>-41326</v>
      </c>
      <c r="K75" s="16">
        <f>SUM(H75:J75)</f>
        <v>0</v>
      </c>
      <c r="L75" s="5"/>
      <c r="M75" s="5"/>
      <c r="N75" s="5"/>
      <c r="O75" s="5"/>
      <c r="P75" s="5"/>
      <c r="Q75" s="5"/>
    </row>
    <row r="76" spans="1:17" ht="12.75">
      <c r="A76" s="63" t="s">
        <v>98</v>
      </c>
      <c r="B76" s="63"/>
      <c r="C76" s="63"/>
      <c r="D76" s="16"/>
      <c r="E76" s="16"/>
      <c r="F76" s="16"/>
      <c r="G76" s="16">
        <f>SUM(D76:F76)</f>
        <v>0</v>
      </c>
      <c r="H76" s="55">
        <v>-75231</v>
      </c>
      <c r="I76" s="16">
        <v>-16401</v>
      </c>
      <c r="J76" s="16">
        <f>41995</f>
        <v>41995</v>
      </c>
      <c r="K76" s="16">
        <f>SUM(H76:J76)</f>
        <v>-49637</v>
      </c>
      <c r="L76" s="5"/>
      <c r="M76" s="5"/>
      <c r="N76" s="5"/>
      <c r="O76" s="5"/>
      <c r="P76" s="5"/>
      <c r="Q76" s="5"/>
    </row>
    <row r="77" spans="1:17" ht="12.75">
      <c r="A77" s="67" t="s">
        <v>99</v>
      </c>
      <c r="B77" s="67"/>
      <c r="C77" s="67"/>
      <c r="D77" s="17"/>
      <c r="E77" s="17"/>
      <c r="F77" s="16"/>
      <c r="G77" s="17"/>
      <c r="H77" s="56"/>
      <c r="I77" s="17"/>
      <c r="J77" s="16"/>
      <c r="K77" s="17">
        <f>SUM(H77:J77)</f>
        <v>0</v>
      </c>
      <c r="L77" s="20"/>
      <c r="M77" s="5"/>
      <c r="N77" s="5"/>
      <c r="O77" s="5"/>
      <c r="P77" s="5"/>
      <c r="Q77" s="5"/>
    </row>
    <row r="78" spans="1:17" ht="12.75">
      <c r="A78" s="67" t="s">
        <v>100</v>
      </c>
      <c r="B78" s="67"/>
      <c r="C78" s="67"/>
      <c r="D78" s="17">
        <v>-75231</v>
      </c>
      <c r="E78" s="16"/>
      <c r="F78" s="16"/>
      <c r="G78" s="17">
        <f>D78</f>
        <v>-75231</v>
      </c>
      <c r="H78" s="56">
        <f>H76+H75</f>
        <v>-33905</v>
      </c>
      <c r="I78" s="56">
        <f>I76+I75</f>
        <v>-16401</v>
      </c>
      <c r="J78" s="56">
        <f>J76+J75</f>
        <v>669</v>
      </c>
      <c r="K78" s="17">
        <f>SUM(H78:J78)</f>
        <v>-49637</v>
      </c>
      <c r="L78" s="20"/>
      <c r="M78" s="5"/>
      <c r="N78" s="5"/>
      <c r="O78" s="5"/>
      <c r="P78" s="5"/>
      <c r="Q78" s="5"/>
    </row>
    <row r="79" spans="1:17" ht="12.75">
      <c r="A79" s="67" t="s">
        <v>101</v>
      </c>
      <c r="B79" s="67"/>
      <c r="C79" s="67"/>
      <c r="D79" s="17">
        <f>D71+D74+D78</f>
        <v>736116</v>
      </c>
      <c r="E79" s="17">
        <f>E71+E74+E77+E78</f>
        <v>172436</v>
      </c>
      <c r="F79" s="17">
        <f>F71+F74+F77+F78</f>
        <v>-26336</v>
      </c>
      <c r="G79" s="17">
        <f>D79+E79+F79</f>
        <v>882216</v>
      </c>
      <c r="H79" s="56">
        <f>H71+H74+H77+H78</f>
        <v>923542</v>
      </c>
      <c r="I79" s="17">
        <f>I71+I74+I77+I78</f>
        <v>91733</v>
      </c>
      <c r="J79" s="17">
        <f>J71+J74+J77+J78</f>
        <v>0</v>
      </c>
      <c r="K79" s="17">
        <f>H79+I79-J79</f>
        <v>1015275</v>
      </c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20"/>
      <c r="J80" s="5"/>
      <c r="K80" s="5"/>
      <c r="L80" s="20"/>
      <c r="M80" s="5"/>
      <c r="N80" s="5"/>
      <c r="O80" s="5"/>
      <c r="P80" s="5"/>
      <c r="Q80" s="5"/>
    </row>
    <row r="81" spans="1:17" ht="12.75">
      <c r="A81" s="14" t="s">
        <v>161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20"/>
      <c r="M81" s="5"/>
      <c r="N81" s="5"/>
      <c r="O81" s="5"/>
      <c r="P81" s="5"/>
      <c r="Q81" s="5"/>
    </row>
    <row r="82" spans="1:22" ht="15.75" customHeight="1">
      <c r="A82" s="127" t="s">
        <v>166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7"/>
      <c r="M82" s="128"/>
      <c r="N82" s="128"/>
      <c r="O82" s="128"/>
      <c r="P82" s="128"/>
      <c r="Q82" s="128"/>
      <c r="R82" s="128"/>
      <c r="S82" s="128"/>
      <c r="T82" s="128"/>
      <c r="U82" s="128"/>
      <c r="V82" s="128"/>
    </row>
    <row r="83" spans="1:22" ht="20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</row>
    <row r="84" spans="1:22" ht="17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</row>
    <row r="85" spans="1:17" ht="6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"/>
      <c r="M85" s="5"/>
      <c r="N85" s="5"/>
      <c r="O85" s="5"/>
      <c r="P85" s="5"/>
      <c r="Q85" s="5"/>
    </row>
    <row r="86" spans="1:17" ht="12.75">
      <c r="A86" s="68" t="s">
        <v>102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5"/>
      <c r="M86" s="5"/>
      <c r="N86" s="5"/>
      <c r="O86" s="5"/>
      <c r="P86" s="5"/>
      <c r="Q86" s="5"/>
    </row>
    <row r="87" spans="1:17" ht="12.7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5"/>
      <c r="M87" s="5"/>
      <c r="N87" s="5"/>
      <c r="O87" s="5"/>
      <c r="P87" s="5"/>
      <c r="Q87" s="5"/>
    </row>
    <row r="88" spans="1:22" ht="69" customHeight="1">
      <c r="A88" s="129" t="s">
        <v>167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</row>
    <row r="89" spans="1:22" ht="53.25" customHeight="1">
      <c r="A89" s="129" t="s">
        <v>168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29"/>
      <c r="M89" s="137"/>
      <c r="N89" s="137"/>
      <c r="O89" s="137"/>
      <c r="P89" s="137"/>
      <c r="Q89" s="137"/>
      <c r="R89" s="137"/>
      <c r="S89" s="137"/>
      <c r="T89" s="137"/>
      <c r="U89" s="137"/>
      <c r="V89" s="137"/>
    </row>
    <row r="90" spans="1:22" ht="51" customHeight="1">
      <c r="A90" s="129" t="s">
        <v>169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29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1:22" ht="37.5" customHeight="1">
      <c r="A91" s="129" t="s">
        <v>170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</row>
    <row r="92" spans="1:22" ht="39.75" customHeight="1">
      <c r="A92" s="129" t="s">
        <v>171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29"/>
      <c r="M92" s="137"/>
      <c r="N92" s="137"/>
      <c r="O92" s="137"/>
      <c r="P92" s="137"/>
      <c r="Q92" s="137"/>
      <c r="R92" s="137"/>
      <c r="S92" s="137"/>
      <c r="T92" s="137"/>
      <c r="U92" s="137"/>
      <c r="V92" s="137"/>
    </row>
    <row r="93" spans="1:22" ht="38.25" customHeight="1">
      <c r="A93" s="129" t="s">
        <v>172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29"/>
      <c r="M93" s="135"/>
      <c r="N93" s="135"/>
      <c r="O93" s="135"/>
      <c r="P93" s="135"/>
      <c r="Q93" s="135"/>
      <c r="R93" s="135"/>
      <c r="S93" s="135"/>
      <c r="T93" s="135"/>
      <c r="U93" s="135"/>
      <c r="V93" s="135"/>
    </row>
    <row r="94" spans="1:17" ht="4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14" t="s">
        <v>103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7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136" t="s">
        <v>175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5"/>
      <c r="M97" s="5"/>
      <c r="N97" s="5"/>
      <c r="O97" s="5"/>
      <c r="P97" s="5"/>
      <c r="Q97" s="5"/>
    </row>
    <row r="98" spans="1:17" ht="12.75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6"/>
      <c r="H99" s="5"/>
      <c r="I99" s="6" t="s">
        <v>104</v>
      </c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 t="s">
        <v>173</v>
      </c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</sheetData>
  <mergeCells count="157">
    <mergeCell ref="L91:V91"/>
    <mergeCell ref="L92:V92"/>
    <mergeCell ref="L93:V93"/>
    <mergeCell ref="L82:V84"/>
    <mergeCell ref="L88:V88"/>
    <mergeCell ref="L89:V89"/>
    <mergeCell ref="L90:V90"/>
    <mergeCell ref="A93:K93"/>
    <mergeCell ref="A97:K98"/>
    <mergeCell ref="A92:K92"/>
    <mergeCell ref="A89:K89"/>
    <mergeCell ref="A90:K90"/>
    <mergeCell ref="A91:K91"/>
    <mergeCell ref="A1:K1"/>
    <mergeCell ref="A82:K84"/>
    <mergeCell ref="A88:K88"/>
    <mergeCell ref="E44:E45"/>
    <mergeCell ref="F44:F45"/>
    <mergeCell ref="A10:D10"/>
    <mergeCell ref="G10:I10"/>
    <mergeCell ref="G43:I43"/>
    <mergeCell ref="A20:D21"/>
    <mergeCell ref="G21:I21"/>
    <mergeCell ref="G41:I42"/>
    <mergeCell ref="A26:D26"/>
    <mergeCell ref="G22:I22"/>
    <mergeCell ref="J41:J42"/>
    <mergeCell ref="G26:I26"/>
    <mergeCell ref="A22:D22"/>
    <mergeCell ref="A23:D23"/>
    <mergeCell ref="A24:D24"/>
    <mergeCell ref="A25:D25"/>
    <mergeCell ref="G27:I27"/>
    <mergeCell ref="A16:D16"/>
    <mergeCell ref="G16:I16"/>
    <mergeCell ref="A17:D17"/>
    <mergeCell ref="G17:I17"/>
    <mergeCell ref="A18:D18"/>
    <mergeCell ref="G18:I18"/>
    <mergeCell ref="A19:D19"/>
    <mergeCell ref="G19:I19"/>
    <mergeCell ref="A2:K2"/>
    <mergeCell ref="A3:K3"/>
    <mergeCell ref="A9:K9"/>
    <mergeCell ref="A15:D15"/>
    <mergeCell ref="G15:I15"/>
    <mergeCell ref="A12:D14"/>
    <mergeCell ref="G11:I11"/>
    <mergeCell ref="G12:I12"/>
    <mergeCell ref="G13:I13"/>
    <mergeCell ref="G14:I14"/>
    <mergeCell ref="G23:I23"/>
    <mergeCell ref="G24:I24"/>
    <mergeCell ref="G25:I25"/>
    <mergeCell ref="G20:I20"/>
    <mergeCell ref="G28:I28"/>
    <mergeCell ref="A28:F28"/>
    <mergeCell ref="A29:D30"/>
    <mergeCell ref="E29:E30"/>
    <mergeCell ref="F29:F30"/>
    <mergeCell ref="G29:I29"/>
    <mergeCell ref="A31:D31"/>
    <mergeCell ref="A32:D32"/>
    <mergeCell ref="G31:K31"/>
    <mergeCell ref="G32:I33"/>
    <mergeCell ref="A33:D35"/>
    <mergeCell ref="E33:E35"/>
    <mergeCell ref="F33:F35"/>
    <mergeCell ref="G34:I34"/>
    <mergeCell ref="G35:I35"/>
    <mergeCell ref="E36:E37"/>
    <mergeCell ref="F36:F37"/>
    <mergeCell ref="A36:D37"/>
    <mergeCell ref="G40:I40"/>
    <mergeCell ref="E38:E39"/>
    <mergeCell ref="F38:F39"/>
    <mergeCell ref="A38:D39"/>
    <mergeCell ref="A40:D41"/>
    <mergeCell ref="E40:E41"/>
    <mergeCell ref="F40:F41"/>
    <mergeCell ref="G36:I36"/>
    <mergeCell ref="G37:I37"/>
    <mergeCell ref="G38:I38"/>
    <mergeCell ref="G39:I39"/>
    <mergeCell ref="K41:K42"/>
    <mergeCell ref="A44:D45"/>
    <mergeCell ref="A46:D46"/>
    <mergeCell ref="A47:D47"/>
    <mergeCell ref="J45:J46"/>
    <mergeCell ref="K45:K46"/>
    <mergeCell ref="A42:D43"/>
    <mergeCell ref="E42:E43"/>
    <mergeCell ref="F42:F43"/>
    <mergeCell ref="G44:I44"/>
    <mergeCell ref="A49:D50"/>
    <mergeCell ref="A57:D57"/>
    <mergeCell ref="A58:D58"/>
    <mergeCell ref="A53:D53"/>
    <mergeCell ref="A54:D54"/>
    <mergeCell ref="A55:D55"/>
    <mergeCell ref="A56:D56"/>
    <mergeCell ref="K50:K51"/>
    <mergeCell ref="A51:D51"/>
    <mergeCell ref="A52:D52"/>
    <mergeCell ref="E49:E50"/>
    <mergeCell ref="F49:F50"/>
    <mergeCell ref="G50:I51"/>
    <mergeCell ref="G52:I52"/>
    <mergeCell ref="G48:I49"/>
    <mergeCell ref="J50:J51"/>
    <mergeCell ref="A48:D48"/>
    <mergeCell ref="D62:G62"/>
    <mergeCell ref="H62:K62"/>
    <mergeCell ref="A59:D59"/>
    <mergeCell ref="J56:J57"/>
    <mergeCell ref="K56:K57"/>
    <mergeCell ref="G58:I58"/>
    <mergeCell ref="G59:I59"/>
    <mergeCell ref="G56:I57"/>
    <mergeCell ref="E12:E14"/>
    <mergeCell ref="F12:F14"/>
    <mergeCell ref="F20:F21"/>
    <mergeCell ref="E20:E21"/>
    <mergeCell ref="G53:I53"/>
    <mergeCell ref="G54:I54"/>
    <mergeCell ref="G55:I55"/>
    <mergeCell ref="G45:I46"/>
    <mergeCell ref="G47:I47"/>
    <mergeCell ref="A77:C77"/>
    <mergeCell ref="A70:C70"/>
    <mergeCell ref="A72:C72"/>
    <mergeCell ref="A73:C73"/>
    <mergeCell ref="A67:C67"/>
    <mergeCell ref="A74:C74"/>
    <mergeCell ref="A75:C75"/>
    <mergeCell ref="A76:C76"/>
    <mergeCell ref="A68:C68"/>
    <mergeCell ref="A69:C69"/>
    <mergeCell ref="A66:C66"/>
    <mergeCell ref="I63:I65"/>
    <mergeCell ref="J63:J65"/>
    <mergeCell ref="K63:K65"/>
    <mergeCell ref="E63:E65"/>
    <mergeCell ref="F63:F65"/>
    <mergeCell ref="G63:G65"/>
    <mergeCell ref="H63:H65"/>
    <mergeCell ref="D63:D65"/>
    <mergeCell ref="A78:C78"/>
    <mergeCell ref="A79:C79"/>
    <mergeCell ref="A86:K87"/>
    <mergeCell ref="J32:J33"/>
    <mergeCell ref="K32:K33"/>
    <mergeCell ref="A71:C71"/>
    <mergeCell ref="J48:J49"/>
    <mergeCell ref="K48:K49"/>
    <mergeCell ref="A61:K61"/>
    <mergeCell ref="A62:C65"/>
  </mergeCells>
  <printOptions horizontalCentered="1"/>
  <pageMargins left="0.1968503937007874" right="0.11811023622047245" top="0.54" bottom="0.5905511811023623" header="0.24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 Banka</dc:creator>
  <cp:keywords/>
  <dc:description/>
  <cp:lastModifiedBy>slavisa</cp:lastModifiedBy>
  <cp:lastPrinted>2006-06-23T12:40:02Z</cp:lastPrinted>
  <dcterms:created xsi:type="dcterms:W3CDTF">2005-03-18T11:41:03Z</dcterms:created>
  <dcterms:modified xsi:type="dcterms:W3CDTF">2006-08-15T09:07:36Z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